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ehos-my.sharepoint.com/personal/andreas_thehos_onmicrosoft_com/Documents/Excel700/Excel/E886/"/>
    </mc:Choice>
  </mc:AlternateContent>
  <xr:revisionPtr revIDLastSave="35" documentId="8_{B07A023B-A8F0-4CE4-AE25-707397F69C8E}" xr6:coauthVersionLast="34" xr6:coauthVersionMax="34" xr10:uidLastSave="{F68B0C85-2DA8-4519-92A6-C5024166A9BC}"/>
  <bookViews>
    <workbookView xWindow="0" yWindow="0" windowWidth="23040" windowHeight="9216" xr2:uid="{6D49ADFF-BEE4-4D60-8712-43BC128EC16A}"/>
  </bookViews>
  <sheets>
    <sheet name="E886" sheetId="1" r:id="rId1"/>
    <sheet name="E886 Alternative 1" sheetId="17" r:id="rId2"/>
    <sheet name="E886 Alternative 2" sheetId="18" r:id="rId3"/>
    <sheet name="E886 Alternative 3" sheetId="19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9" l="1"/>
  <c r="L3" i="19"/>
  <c r="M7" i="19"/>
  <c r="M5" i="19"/>
  <c r="C12" i="19"/>
  <c r="D12" i="19" s="1"/>
  <c r="C11" i="19"/>
  <c r="D11" i="19" s="1"/>
  <c r="C10" i="19"/>
  <c r="D10" i="19" s="1"/>
  <c r="C9" i="19"/>
  <c r="D9" i="19" s="1"/>
  <c r="C8" i="19"/>
  <c r="D8" i="19" s="1"/>
  <c r="C7" i="19"/>
  <c r="D7" i="19" s="1"/>
  <c r="N9" i="19"/>
  <c r="C6" i="19"/>
  <c r="D5" i="19" s="1"/>
  <c r="C5" i="19"/>
  <c r="I2" i="19" s="1"/>
  <c r="H2" i="19" s="1"/>
  <c r="N3" i="19"/>
  <c r="I3" i="19"/>
  <c r="N2" i="19"/>
  <c r="C12" i="18"/>
  <c r="C11" i="18"/>
  <c r="C10" i="18"/>
  <c r="C9" i="18"/>
  <c r="C8" i="18"/>
  <c r="C7" i="18"/>
  <c r="N4" i="18"/>
  <c r="C6" i="18"/>
  <c r="D5" i="18" s="1"/>
  <c r="C5" i="18"/>
  <c r="N3" i="18"/>
  <c r="I3" i="18"/>
  <c r="N2" i="18"/>
  <c r="L5" i="17"/>
  <c r="L4" i="17"/>
  <c r="C12" i="17"/>
  <c r="C11" i="17"/>
  <c r="C10" i="17"/>
  <c r="C9" i="17"/>
  <c r="C8" i="17"/>
  <c r="C7" i="17"/>
  <c r="C6" i="17"/>
  <c r="D11" i="17" s="1"/>
  <c r="C5" i="17"/>
  <c r="N6" i="17"/>
  <c r="N3" i="17"/>
  <c r="I3" i="17"/>
  <c r="N2" i="17"/>
  <c r="L8" i="19" l="1"/>
  <c r="L7" i="19" s="1"/>
  <c r="L4" i="19"/>
  <c r="L5" i="19" s="1"/>
  <c r="D6" i="19"/>
  <c r="D9" i="18"/>
  <c r="D10" i="18"/>
  <c r="D7" i="18"/>
  <c r="D11" i="18"/>
  <c r="I2" i="18"/>
  <c r="H2" i="18" s="1"/>
  <c r="L3" i="18" s="1"/>
  <c r="D8" i="18"/>
  <c r="D12" i="18"/>
  <c r="L4" i="18"/>
  <c r="D6" i="18"/>
  <c r="D6" i="17"/>
  <c r="D10" i="17"/>
  <c r="D9" i="17"/>
  <c r="D8" i="17"/>
  <c r="D12" i="17"/>
  <c r="I2" i="17"/>
  <c r="H2" i="17" s="1"/>
  <c r="D5" i="17"/>
  <c r="D7" i="17"/>
  <c r="L6" i="17" l="1"/>
  <c r="L3" i="17"/>
  <c r="C12" i="1" l="1"/>
  <c r="C10" i="1" l="1"/>
  <c r="C11" i="1"/>
  <c r="C9" i="1"/>
  <c r="K19" i="1"/>
  <c r="M19" i="1" s="1"/>
  <c r="H8" i="1"/>
  <c r="G5" i="1"/>
  <c r="H7" i="1"/>
  <c r="H6" i="1"/>
  <c r="F5" i="1"/>
  <c r="C5" i="1"/>
  <c r="C6" i="1"/>
  <c r="C7" i="1"/>
  <c r="C8" i="1"/>
  <c r="L5" i="1" l="1"/>
  <c r="H18" i="1"/>
  <c r="D12" i="1"/>
  <c r="D10" i="1"/>
  <c r="D11" i="1"/>
  <c r="D9" i="1"/>
  <c r="D6" i="1"/>
  <c r="D5" i="1"/>
  <c r="D8" i="1"/>
  <c r="D7" i="1"/>
  <c r="G6" i="1"/>
  <c r="F6" i="1" l="1"/>
  <c r="F7" i="1"/>
  <c r="J19" i="1"/>
  <c r="J18" i="1"/>
  <c r="G7" i="1"/>
  <c r="L19" i="1" l="1"/>
  <c r="L18" i="1"/>
  <c r="G8" i="1"/>
</calcChain>
</file>

<file path=xl/sharedStrings.xml><?xml version="1.0" encoding="utf-8"?>
<sst xmlns="http://schemas.openxmlformats.org/spreadsheetml/2006/main" count="84" uniqueCount="23">
  <si>
    <t>Neu</t>
  </si>
  <si>
    <t>y</t>
  </si>
  <si>
    <t>x</t>
  </si>
  <si>
    <t>normiert</t>
  </si>
  <si>
    <t xml:space="preserve"> </t>
  </si>
  <si>
    <t>oben</t>
  </si>
  <si>
    <t>unten</t>
  </si>
  <si>
    <t>Kinderzahl</t>
  </si>
  <si>
    <t>Adam</t>
  </si>
  <si>
    <t>Bea</t>
  </si>
  <si>
    <t>Christian</t>
  </si>
  <si>
    <t>Dora</t>
  </si>
  <si>
    <t>Emil</t>
  </si>
  <si>
    <t>Frida</t>
  </si>
  <si>
    <t>Günther</t>
  </si>
  <si>
    <t>Hanna</t>
  </si>
  <si>
    <t>Mitarbeiter</t>
  </si>
  <si>
    <t>Die maximale Höhe wird in Spalte C berrechnet</t>
  </si>
  <si>
    <t>Stauchung bei unterem Wert</t>
  </si>
  <si>
    <t>Y</t>
  </si>
  <si>
    <t>Label</t>
  </si>
  <si>
    <t>X</t>
  </si>
  <si>
    <t>tab_Kinder10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</si>
</sst>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</cellXfs>
  <cellStyles count="1">
    <cellStyle name="Standard" xfId="0" builtinId="0"/>
  </cellStyles>
  <dxfs count="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Ausreißer "bändigen"</a:t>
            </a:r>
            <a:r>
              <a:rPr lang="de-DE" baseline="0"/>
              <a:t> durch Stauchung</a:t>
            </a:r>
          </a:p>
          <a:p>
            <a:pPr>
              <a:defRPr/>
            </a:pPr>
            <a:r>
              <a:rPr lang="de-DE" baseline="0"/>
              <a:t>Der Fokus soll auf den kleineren Werten liegen</a:t>
            </a:r>
            <a:endParaRPr lang="de-DE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"/>
          <c:y val="0.16724911001793186"/>
          <c:w val="1"/>
          <c:h val="0.76110895113496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'E886'!$B$4</c:f>
              <c:strCache>
                <c:ptCount val="1"/>
                <c:pt idx="0">
                  <c:v>Kinderzahl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AD63BCE-2F0F-4267-886D-E3AEFD4F214C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CEA-489F-A2B7-0AF6C0441A8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12AC672-5362-46F1-8DCE-45B0AC8848F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CEA-489F-A2B7-0AF6C0441A8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F1FDDF4-6552-4425-BB7A-BC83B251C8C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CEA-489F-A2B7-0AF6C0441A8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A38DBAC-79B2-40AB-A319-867B75195F9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CEA-489F-A2B7-0AF6C0441A8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9518C39-CB62-4E43-AD0D-2424E09FD9C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CEA-489F-A2B7-0AF6C0441A8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6E73883-E092-43D6-ABD5-31A73C16D7E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CEA-489F-A2B7-0AF6C0441A8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DEB3EF8-39F8-427C-B1F1-5E9CFF8E3BF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CEA-489F-A2B7-0AF6C0441A8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BEA9EA5-918E-42F7-9644-E476B38490C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2F7-420D-BD72-50ABBA9962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'E886'!$A$5:$A$12</c:f>
              <c:strCache>
                <c:ptCount val="8"/>
                <c:pt idx="0">
                  <c:v>Adam</c:v>
                </c:pt>
                <c:pt idx="1">
                  <c:v>Bea</c:v>
                </c:pt>
                <c:pt idx="2">
                  <c:v>Christian</c:v>
                </c:pt>
                <c:pt idx="3">
                  <c:v>Dora</c:v>
                </c:pt>
                <c:pt idx="4">
                  <c:v>Emil</c:v>
                </c:pt>
                <c:pt idx="5">
                  <c:v>Frida</c:v>
                </c:pt>
                <c:pt idx="6">
                  <c:v>Günther</c:v>
                </c:pt>
                <c:pt idx="7">
                  <c:v>Hanna</c:v>
                </c:pt>
              </c:strCache>
            </c:strRef>
          </c:cat>
          <c:val>
            <c:numRef>
              <c:f>'E886'!$D$5:$D$12</c:f>
              <c:numCache>
                <c:formatCode>General</c:formatCode>
                <c:ptCount val="8"/>
                <c:pt idx="0">
                  <c:v>0.14285714285714285</c:v>
                </c:pt>
                <c:pt idx="1">
                  <c:v>0.14285714285714285</c:v>
                </c:pt>
                <c:pt idx="2">
                  <c:v>0.42857142857142855</c:v>
                </c:pt>
                <c:pt idx="3">
                  <c:v>0.2857142857142857</c:v>
                </c:pt>
                <c:pt idx="4">
                  <c:v>0.2857142857142857</c:v>
                </c:pt>
                <c:pt idx="5">
                  <c:v>0.5714285714285714</c:v>
                </c:pt>
                <c:pt idx="6">
                  <c:v>0.2857142857142857</c:v>
                </c:pt>
                <c:pt idx="7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'E886'!$B$5:$B$12</c15:f>
                <c15:dlblRangeCache>
                  <c:ptCount val="8"/>
                  <c:pt idx="0">
                    <c:v>1</c:v>
                  </c:pt>
                  <c:pt idx="1">
                    <c:v>1</c:v>
                  </c:pt>
                  <c:pt idx="2">
                    <c:v>3</c:v>
                  </c:pt>
                  <c:pt idx="3">
                    <c:v>2</c:v>
                  </c:pt>
                  <c:pt idx="4">
                    <c:v>2</c:v>
                  </c:pt>
                  <c:pt idx="5">
                    <c:v>4</c:v>
                  </c:pt>
                  <c:pt idx="6">
                    <c:v>2</c:v>
                  </c:pt>
                  <c:pt idx="7">
                    <c:v>22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CEA-489F-A2B7-0AF6C0441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591294568"/>
        <c:axId val="591292272"/>
      </c:barChart>
      <c:scatterChart>
        <c:scatterStyle val="lineMarker"/>
        <c:varyColors val="0"/>
        <c:ser>
          <c:idx val="1"/>
          <c:order val="1"/>
          <c:tx>
            <c:strRef>
              <c:f>'E886'!$G$4</c:f>
              <c:strCache>
                <c:ptCount val="1"/>
                <c:pt idx="0">
                  <c:v>x</c:v>
                </c:pt>
              </c:strCache>
            </c:strRef>
          </c:tx>
          <c:spPr>
            <a:ln w="1270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EEB6FF0-7144-412F-885F-49B9D80E2EB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ACEA-489F-A2B7-0AF6C0441A8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16336FD-B385-44CD-97D8-43DF226A763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CEA-489F-A2B7-0AF6C0441A8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2DDEE76-1A77-4025-822C-13DC36BF19E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CEA-489F-A2B7-0AF6C0441A8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16309FD-A1E9-4A62-A000-74E67447706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CEA-489F-A2B7-0AF6C0441A8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CEA-489F-A2B7-0AF6C0441A8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CEA-489F-A2B7-0AF6C0441A8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CEA-489F-A2B7-0AF6C0441A8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CEA-489F-A2B7-0AF6C0441A8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CEA-489F-A2B7-0AF6C0441A8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CEA-489F-A2B7-0AF6C0441A8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CEA-489F-A2B7-0AF6C0441A8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CEA-489F-A2B7-0AF6C0441A8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CEA-489F-A2B7-0AF6C0441A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'E886'!$G$5:$G$17</c:f>
              <c:numCache>
                <c:formatCode>General</c:formatCode>
                <c:ptCount val="13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</c:numCache>
            </c:numRef>
          </c:xVal>
          <c:yVal>
            <c:numRef>
              <c:f>'E886'!$F$5:$F$17</c:f>
              <c:numCache>
                <c:formatCode>General</c:formatCode>
                <c:ptCount val="13"/>
                <c:pt idx="0">
                  <c:v>0</c:v>
                </c:pt>
                <c:pt idx="1">
                  <c:v>0.66428571428571426</c:v>
                </c:pt>
                <c:pt idx="2">
                  <c:v>0.76428571428571435</c:v>
                </c:pt>
                <c:pt idx="3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'E886'!$H$5:$H$9</c15:f>
                <c15:dlblRangeCache>
                  <c:ptCount val="5"/>
                  <c:pt idx="0">
                    <c:v>0</c:v>
                  </c:pt>
                  <c:pt idx="1">
                    <c:v>5</c:v>
                  </c:pt>
                  <c:pt idx="2">
                    <c:v>20</c:v>
                  </c:pt>
                  <c:pt idx="3">
                    <c:v>22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ACEA-489F-A2B7-0AF6C0441A8E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  <a:effectLst/>
            </c:spPr>
          </c:marker>
          <c:xVal>
            <c:numRef>
              <c:f>'E886'!$I$18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'E886'!$H$18</c:f>
              <c:numCache>
                <c:formatCode>General</c:formatCode>
                <c:ptCount val="1"/>
                <c:pt idx="0">
                  <c:v>0.7142857142857143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CEA-489F-A2B7-0AF6C0441A8E}"/>
            </c:ext>
          </c:extLst>
        </c:ser>
        <c:ser>
          <c:idx val="3"/>
          <c:order val="3"/>
          <c:spPr>
            <a:ln w="73025" cap="rnd">
              <a:solidFill>
                <a:schemeClr val="bg1">
                  <a:alpha val="47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bg1"/>
                </a:solidFill>
                <a:prstDash val="sysDash"/>
              </a:ln>
              <a:effectLst/>
            </c:spPr>
          </c:marker>
          <c:dPt>
            <c:idx val="0"/>
            <c:marker>
              <c:spPr>
                <a:solidFill>
                  <a:schemeClr val="bg1"/>
                </a:solidFill>
                <a:ln w="28575">
                  <a:solidFill>
                    <a:schemeClr val="bg1"/>
                  </a:solidFill>
                  <a:prstDash val="sysDash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ACEA-489F-A2B7-0AF6C0441A8E}"/>
              </c:ext>
            </c:extLst>
          </c:dPt>
          <c:dPt>
            <c:idx val="1"/>
            <c:marker>
              <c:spPr>
                <a:noFill/>
                <a:ln w="28575">
                  <a:solidFill>
                    <a:schemeClr val="bg1"/>
                  </a:solidFill>
                  <a:prstDash val="sysDash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ACEA-489F-A2B7-0AF6C0441A8E}"/>
              </c:ext>
            </c:extLst>
          </c:dPt>
          <c:xVal>
            <c:numRef>
              <c:f>'E886'!$K$18:$K$19</c:f>
              <c:numCache>
                <c:formatCode>General</c:formatCode>
                <c:ptCount val="2"/>
                <c:pt idx="0">
                  <c:v>0</c:v>
                </c:pt>
                <c:pt idx="1">
                  <c:v>8.3000000000000007</c:v>
                </c:pt>
              </c:numCache>
            </c:numRef>
          </c:xVal>
          <c:yVal>
            <c:numRef>
              <c:f>'E886'!$J$18:$J$19</c:f>
              <c:numCache>
                <c:formatCode>General</c:formatCode>
                <c:ptCount val="2"/>
                <c:pt idx="0">
                  <c:v>0.7142857142857143</c:v>
                </c:pt>
                <c:pt idx="1">
                  <c:v>0.7142857142857143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CEA-489F-A2B7-0AF6C0441A8E}"/>
            </c:ext>
          </c:extLst>
        </c:ser>
        <c:ser>
          <c:idx val="5"/>
          <c:order val="4"/>
          <c:spPr>
            <a:ln w="12700" cap="rnd">
              <a:solidFill>
                <a:schemeClr val="bg1">
                  <a:lumMod val="9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bg1">
                    <a:lumMod val="95000"/>
                  </a:schemeClr>
                </a:solidFill>
              </a:ln>
              <a:effectLst/>
            </c:spPr>
          </c:marker>
          <c:xVal>
            <c:numRef>
              <c:f>'E886'!$M$18:$M$19</c:f>
              <c:numCache>
                <c:formatCode>General</c:formatCode>
                <c:ptCount val="2"/>
                <c:pt idx="0">
                  <c:v>0.6</c:v>
                </c:pt>
                <c:pt idx="1">
                  <c:v>8.3000000000000007</c:v>
                </c:pt>
              </c:numCache>
            </c:numRef>
          </c:xVal>
          <c:yVal>
            <c:numRef>
              <c:f>'E886'!$L$18:$L$19</c:f>
              <c:numCache>
                <c:formatCode>General</c:formatCode>
                <c:ptCount val="2"/>
                <c:pt idx="0">
                  <c:v>0.7142857142857143</c:v>
                </c:pt>
                <c:pt idx="1">
                  <c:v>0.7142857142857143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CEA-489F-A2B7-0AF6C0441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94568"/>
        <c:axId val="591292272"/>
      </c:scatterChart>
      <c:catAx>
        <c:axId val="59129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1292272"/>
        <c:crosses val="autoZero"/>
        <c:auto val="1"/>
        <c:lblAlgn val="ctr"/>
        <c:lblOffset val="100"/>
        <c:noMultiLvlLbl val="0"/>
      </c:catAx>
      <c:valAx>
        <c:axId val="591292272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59129456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Stauchung einfügen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8997323411606146E-2"/>
          <c:y val="0.17923981949408996"/>
          <c:w val="0.88785379373184758"/>
          <c:h val="0.716301963162951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'E886 Alternative 1'!$D$4</c:f>
              <c:strCache>
                <c:ptCount val="1"/>
                <c:pt idx="0">
                  <c:v>normiert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181031B-338C-4C8F-AB82-C74079D226C5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4F5C-4F5A-942D-13085482B3F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F4BC1FC-958B-40EC-A8B0-728600EAEA4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F5C-4F5A-942D-13085482B3F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AD5163D-B7DD-4169-89DC-7F125C9C56C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F5C-4F5A-942D-13085482B3F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03214D7-FA9D-44C7-9888-52AC0D8F261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F5C-4F5A-942D-13085482B3F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D463AC4-04CD-496E-BB0E-220E7658724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F5C-4F5A-942D-13085482B3F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5780E70-95D5-42B7-821E-FFAD29F3FD2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F5C-4F5A-942D-13085482B3F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33C85E6-15E6-4FD2-A2CB-F2D51B1CCCF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F5C-4F5A-942D-13085482B3F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7647043-4272-4BD0-BBD2-33535546A70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F5C-4F5A-942D-13085482B3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'E886 Alternative 1'!$A$5:$A$12</c:f>
              <c:strCache>
                <c:ptCount val="8"/>
                <c:pt idx="0">
                  <c:v>Adam</c:v>
                </c:pt>
                <c:pt idx="1">
                  <c:v>Bea</c:v>
                </c:pt>
                <c:pt idx="2">
                  <c:v>Christian</c:v>
                </c:pt>
                <c:pt idx="3">
                  <c:v>Dora</c:v>
                </c:pt>
                <c:pt idx="4">
                  <c:v>Emil</c:v>
                </c:pt>
                <c:pt idx="5">
                  <c:v>Frida</c:v>
                </c:pt>
                <c:pt idx="6">
                  <c:v>Günther</c:v>
                </c:pt>
                <c:pt idx="7">
                  <c:v>Hanna</c:v>
                </c:pt>
              </c:strCache>
            </c:strRef>
          </c:cat>
          <c:val>
            <c:numRef>
              <c:f>'E886 Alternative 1'!$D$5:$D$12</c:f>
              <c:numCache>
                <c:formatCode>General</c:formatCode>
                <c:ptCount val="8"/>
                <c:pt idx="0">
                  <c:v>0.14285714285714285</c:v>
                </c:pt>
                <c:pt idx="1">
                  <c:v>0.14285714285714285</c:v>
                </c:pt>
                <c:pt idx="2">
                  <c:v>0.42857142857142855</c:v>
                </c:pt>
                <c:pt idx="3">
                  <c:v>0.2857142857142857</c:v>
                </c:pt>
                <c:pt idx="4">
                  <c:v>0.2857142857142857</c:v>
                </c:pt>
                <c:pt idx="5">
                  <c:v>0.5714285714285714</c:v>
                </c:pt>
                <c:pt idx="6">
                  <c:v>0.2857142857142857</c:v>
                </c:pt>
                <c:pt idx="7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'E886 Alternative 1'!$B$5:$B$13</c15:f>
                <c15:dlblRangeCache>
                  <c:ptCount val="9"/>
                  <c:pt idx="0">
                    <c:v>1</c:v>
                  </c:pt>
                  <c:pt idx="1">
                    <c:v>1</c:v>
                  </c:pt>
                  <c:pt idx="2">
                    <c:v>3</c:v>
                  </c:pt>
                  <c:pt idx="3">
                    <c:v>2</c:v>
                  </c:pt>
                  <c:pt idx="4">
                    <c:v>2</c:v>
                  </c:pt>
                  <c:pt idx="5">
                    <c:v>4</c:v>
                  </c:pt>
                  <c:pt idx="6">
                    <c:v>2</c:v>
                  </c:pt>
                  <c:pt idx="7">
                    <c:v>22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4F5C-4F5A-942D-13085482B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727224"/>
        <c:axId val="580752152"/>
      </c:barChart>
      <c:scatterChart>
        <c:scatterStyle val="lineMarker"/>
        <c:varyColors val="0"/>
        <c:ser>
          <c:idx val="1"/>
          <c:order val="1"/>
          <c:tx>
            <c:v>Stauchung</c:v>
          </c:tx>
          <c:spPr>
            <a:ln w="25400" cap="rnd">
              <a:solidFill>
                <a:schemeClr val="bg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pPr>
                <a:noFill/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4F5C-4F5A-942D-13085482B3F3}"/>
              </c:ext>
            </c:extLst>
          </c:dPt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A-4F5C-4F5A-942D-13085482B3F3}"/>
              </c:ext>
            </c:extLst>
          </c:dPt>
          <c:xVal>
            <c:numRef>
              <c:f>'E886 Alternative 1'!$H$3:$I$3</c:f>
              <c:numCache>
                <c:formatCode>General</c:formatCode>
                <c:ptCount val="2"/>
                <c:pt idx="0">
                  <c:v>0.2</c:v>
                </c:pt>
                <c:pt idx="1">
                  <c:v>8.3000000000000007</c:v>
                </c:pt>
              </c:numCache>
            </c:numRef>
          </c:xVal>
          <c:yVal>
            <c:numRef>
              <c:f>'E886 Alternative 1'!$H$2:$I$2</c:f>
              <c:numCache>
                <c:formatCode>0.0000</c:formatCode>
                <c:ptCount val="2"/>
                <c:pt idx="0">
                  <c:v>0.7142857142857143</c:v>
                </c:pt>
                <c:pt idx="1">
                  <c:v>0.7142857142857143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F5C-4F5A-942D-13085482B3F3}"/>
            </c:ext>
          </c:extLst>
        </c:ser>
        <c:ser>
          <c:idx val="2"/>
          <c:order val="2"/>
          <c:tx>
            <c:v>Stauchung2</c:v>
          </c:tx>
          <c:spPr>
            <a:ln w="952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Pt>
            <c:idx val="0"/>
            <c:bubble3D val="0"/>
            <c:spPr>
              <a:ln w="95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4F5C-4F5A-942D-13085482B3F3}"/>
              </c:ext>
            </c:extLst>
          </c:dPt>
          <c:xVal>
            <c:numRef>
              <c:f>'E886 Alternative 1'!$H$3:$I$3</c:f>
              <c:numCache>
                <c:formatCode>General</c:formatCode>
                <c:ptCount val="2"/>
                <c:pt idx="0">
                  <c:v>0.2</c:v>
                </c:pt>
                <c:pt idx="1">
                  <c:v>8.3000000000000007</c:v>
                </c:pt>
              </c:numCache>
            </c:numRef>
          </c:xVal>
          <c:yVal>
            <c:numRef>
              <c:f>'E886 Alternative 1'!$H$2:$I$2</c:f>
              <c:numCache>
                <c:formatCode>0.0000</c:formatCode>
                <c:ptCount val="2"/>
                <c:pt idx="0">
                  <c:v>0.7142857142857143</c:v>
                </c:pt>
                <c:pt idx="1">
                  <c:v>0.7142857142857143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F5C-4F5A-942D-13085482B3F3}"/>
            </c:ext>
          </c:extLst>
        </c:ser>
        <c:ser>
          <c:idx val="3"/>
          <c:order val="3"/>
          <c:tx>
            <c:v>Vertikal</c:v>
          </c:tx>
          <c:spPr>
            <a:ln w="952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4F5C-4F5A-942D-13085482B3F3}"/>
              </c:ext>
            </c:extLst>
          </c:dPt>
          <c:dPt>
            <c:idx val="1"/>
            <c:bubble3D val="0"/>
            <c:spPr>
              <a:ln w="7620" cap="rnd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4F5C-4F5A-942D-13085482B3F3}"/>
              </c:ext>
            </c:extLst>
          </c:dPt>
          <c:dPt>
            <c:idx val="5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spPr>
              <a:ln w="7620" cap="rnd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8-4F5C-4F5A-942D-13085482B3F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69E09980-33AA-477D-B5BD-CCE8E5D9D9B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4F5C-4F5A-942D-13085482B3F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90DA09C-4015-4075-8E6B-76EBB21D5C8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F5C-4F5A-942D-13085482B3F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8F5DFA6-A05D-48EB-8FC1-1128C08D976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F5C-4F5A-942D-13085482B3F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3EA3C88-4E44-4820-AAF0-9891A34AA29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F5C-4F5A-942D-13085482B3F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2105013-29A9-4F45-943E-8248248C68E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4F5C-4F5A-942D-13085482B3F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1764B6B-8F97-42A9-9798-A04653EB732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4F5C-4F5A-942D-13085482B3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'E886 Alternative 1'!$M$2:$M$7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0.3</c:v>
                </c:pt>
                <c:pt idx="3">
                  <c:v>-0.25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'E886 Alternative 1'!$L$2:$L$7</c:f>
              <c:numCache>
                <c:formatCode>0.0000</c:formatCode>
                <c:ptCount val="6"/>
                <c:pt idx="0" formatCode="General">
                  <c:v>1</c:v>
                </c:pt>
                <c:pt idx="1">
                  <c:v>0.74428571428571433</c:v>
                </c:pt>
                <c:pt idx="2">
                  <c:v>0.74428571428571433</c:v>
                </c:pt>
                <c:pt idx="3">
                  <c:v>0.68428571428571427</c:v>
                </c:pt>
                <c:pt idx="4">
                  <c:v>0.68428571428571427</c:v>
                </c:pt>
                <c:pt idx="5" formatCode="General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'E886 Alternative 1'!$N$2:$N$7</c15:f>
                <c15:dlblRangeCache>
                  <c:ptCount val="6"/>
                  <c:pt idx="0">
                    <c:v>22</c:v>
                  </c:pt>
                  <c:pt idx="1">
                    <c:v>20</c:v>
                  </c:pt>
                  <c:pt idx="4">
                    <c:v>5</c:v>
                  </c:pt>
                  <c:pt idx="5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5-4F5C-4F5A-942D-13085482B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7224"/>
        <c:axId val="580752152"/>
      </c:scatterChart>
      <c:catAx>
        <c:axId val="580727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0752152"/>
        <c:crosses val="autoZero"/>
        <c:auto val="1"/>
        <c:lblAlgn val="ctr"/>
        <c:lblOffset val="100"/>
        <c:noMultiLvlLbl val="0"/>
      </c:catAx>
      <c:valAx>
        <c:axId val="580752152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580727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Stauchung einfügen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8997323411606146E-2"/>
          <c:y val="0.17923981949408996"/>
          <c:w val="0.88785379373184758"/>
          <c:h val="0.716301963162951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'E886 Alternative 2'!$D$4</c:f>
              <c:strCache>
                <c:ptCount val="1"/>
                <c:pt idx="0">
                  <c:v>normiert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96739B6-DE71-4036-94AD-DA4FE9DC0F3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330-4DF5-A901-E6644B5070C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B72C35E-74B3-40E5-A1DF-3DA3B98F7AA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F330-4DF5-A901-E6644B5070C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60831E4-A9E2-4213-A811-2914E9ECB28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330-4DF5-A901-E6644B5070C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F227E68-445B-4D63-8F4B-4870257A0ED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330-4DF5-A901-E6644B5070C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327CDFF-E99C-4D39-90D5-B208DCE5234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330-4DF5-A901-E6644B5070C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261F88B-624A-4127-846E-E1A89C08B2A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330-4DF5-A901-E6644B5070C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752C0D8-B7EA-4AEA-8D5D-70D9C568C14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330-4DF5-A901-E6644B5070C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8D52BEC-5D64-4F67-9B87-EF8180706C4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330-4DF5-A901-E6644B5070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'E886 Alternative 2'!$A$5:$A$12</c:f>
              <c:strCache>
                <c:ptCount val="8"/>
                <c:pt idx="0">
                  <c:v>Adam</c:v>
                </c:pt>
                <c:pt idx="1">
                  <c:v>Bea</c:v>
                </c:pt>
                <c:pt idx="2">
                  <c:v>Christian</c:v>
                </c:pt>
                <c:pt idx="3">
                  <c:v>Dora</c:v>
                </c:pt>
                <c:pt idx="4">
                  <c:v>Emil</c:v>
                </c:pt>
                <c:pt idx="5">
                  <c:v>Frida</c:v>
                </c:pt>
                <c:pt idx="6">
                  <c:v>Günther</c:v>
                </c:pt>
                <c:pt idx="7">
                  <c:v>Hanna</c:v>
                </c:pt>
              </c:strCache>
            </c:strRef>
          </c:cat>
          <c:val>
            <c:numRef>
              <c:f>'E886 Alternative 2'!$D$5:$D$12</c:f>
              <c:numCache>
                <c:formatCode>General</c:formatCode>
                <c:ptCount val="8"/>
                <c:pt idx="0">
                  <c:v>0.14285714285714285</c:v>
                </c:pt>
                <c:pt idx="1">
                  <c:v>0.14285714285714285</c:v>
                </c:pt>
                <c:pt idx="2">
                  <c:v>0.42857142857142855</c:v>
                </c:pt>
                <c:pt idx="3">
                  <c:v>0.2857142857142857</c:v>
                </c:pt>
                <c:pt idx="4">
                  <c:v>0.2857142857142857</c:v>
                </c:pt>
                <c:pt idx="5">
                  <c:v>0.5714285714285714</c:v>
                </c:pt>
                <c:pt idx="6">
                  <c:v>0.2857142857142857</c:v>
                </c:pt>
                <c:pt idx="7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'E886 Alternative 2'!$B$5:$B$13</c15:f>
                <c15:dlblRangeCache>
                  <c:ptCount val="9"/>
                  <c:pt idx="0">
                    <c:v>1</c:v>
                  </c:pt>
                  <c:pt idx="1">
                    <c:v>1</c:v>
                  </c:pt>
                  <c:pt idx="2">
                    <c:v>3</c:v>
                  </c:pt>
                  <c:pt idx="3">
                    <c:v>2</c:v>
                  </c:pt>
                  <c:pt idx="4">
                    <c:v>2</c:v>
                  </c:pt>
                  <c:pt idx="5">
                    <c:v>4</c:v>
                  </c:pt>
                  <c:pt idx="6">
                    <c:v>2</c:v>
                  </c:pt>
                  <c:pt idx="7">
                    <c:v>22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F330-4DF5-A901-E6644B507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727224"/>
        <c:axId val="580752152"/>
      </c:barChart>
      <c:scatterChart>
        <c:scatterStyle val="lineMarker"/>
        <c:varyColors val="0"/>
        <c:ser>
          <c:idx val="1"/>
          <c:order val="1"/>
          <c:tx>
            <c:v>Stauchung</c:v>
          </c:tx>
          <c:spPr>
            <a:ln w="25400" cap="rnd">
              <a:solidFill>
                <a:schemeClr val="bg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pPr>
                <a:noFill/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F330-4DF5-A901-E6644B5070C6}"/>
              </c:ext>
            </c:extLst>
          </c:dPt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A-F330-4DF5-A901-E6644B5070C6}"/>
              </c:ext>
            </c:extLst>
          </c:dPt>
          <c:xVal>
            <c:numRef>
              <c:f>'E886 Alternative 2'!$H$3:$I$3</c:f>
              <c:numCache>
                <c:formatCode>General</c:formatCode>
                <c:ptCount val="2"/>
                <c:pt idx="0">
                  <c:v>0.2</c:v>
                </c:pt>
                <c:pt idx="1">
                  <c:v>8.3000000000000007</c:v>
                </c:pt>
              </c:numCache>
            </c:numRef>
          </c:xVal>
          <c:yVal>
            <c:numRef>
              <c:f>'E886 Alternative 2'!$H$2:$I$2</c:f>
              <c:numCache>
                <c:formatCode>0.0000</c:formatCode>
                <c:ptCount val="2"/>
                <c:pt idx="0">
                  <c:v>0.7142857142857143</c:v>
                </c:pt>
                <c:pt idx="1">
                  <c:v>0.7142857142857143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330-4DF5-A901-E6644B5070C6}"/>
            </c:ext>
          </c:extLst>
        </c:ser>
        <c:ser>
          <c:idx val="2"/>
          <c:order val="2"/>
          <c:tx>
            <c:v>Stauchung2</c:v>
          </c:tx>
          <c:spPr>
            <a:ln w="952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Pt>
            <c:idx val="0"/>
            <c:bubble3D val="0"/>
            <c:spPr>
              <a:ln w="95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F330-4DF5-A901-E6644B5070C6}"/>
              </c:ext>
            </c:extLst>
          </c:dPt>
          <c:xVal>
            <c:numRef>
              <c:f>'E886 Alternative 2'!$H$3:$I$3</c:f>
              <c:numCache>
                <c:formatCode>General</c:formatCode>
                <c:ptCount val="2"/>
                <c:pt idx="0">
                  <c:v>0.2</c:v>
                </c:pt>
                <c:pt idx="1">
                  <c:v>8.3000000000000007</c:v>
                </c:pt>
              </c:numCache>
            </c:numRef>
          </c:xVal>
          <c:yVal>
            <c:numRef>
              <c:f>'E886 Alternative 2'!$H$2:$I$2</c:f>
              <c:numCache>
                <c:formatCode>0.0000</c:formatCode>
                <c:ptCount val="2"/>
                <c:pt idx="0">
                  <c:v>0.7142857142857143</c:v>
                </c:pt>
                <c:pt idx="1">
                  <c:v>0.7142857142857143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330-4DF5-A901-E6644B5070C6}"/>
            </c:ext>
          </c:extLst>
        </c:ser>
        <c:ser>
          <c:idx val="3"/>
          <c:order val="3"/>
          <c:tx>
            <c:v>Vertikal</c:v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F330-4DF5-A901-E6644B5070C6}"/>
              </c:ext>
            </c:extLst>
          </c:dPt>
          <c:dPt>
            <c:idx val="1"/>
            <c:bubble3D val="0"/>
            <c:spPr>
              <a:ln w="12700" cap="rnd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F330-4DF5-A901-E6644B5070C6}"/>
              </c:ext>
            </c:extLst>
          </c:dPt>
          <c:dPt>
            <c:idx val="2"/>
            <c:marker/>
            <c:bubble3D val="0"/>
            <c:spPr>
              <a:ln w="12700" cap="rnd">
                <a:solidFill>
                  <a:schemeClr val="bg1">
                    <a:lumMod val="50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F330-4DF5-A901-E6644B5070C6}"/>
              </c:ext>
            </c:extLst>
          </c:dPt>
          <c:dPt>
            <c:idx val="3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F330-4DF5-A901-E6644B5070C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F28E2A53-3FE3-4FA4-B3C0-4B5B3239613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F330-4DF5-A901-E6644B5070C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7A49B08-604D-492C-BDDC-9CE150CDE73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F330-4DF5-A901-E6644B5070C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4F5F45-3D1A-4D9A-A298-2D9BE1ACD9A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F330-4DF5-A901-E6644B5070C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6575F95-AF3E-4BFE-8FD1-5AB2636E412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F330-4DF5-A901-E6644B5070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'E886 Alternative 2'!$M$2:$M$5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'E886 Alternative 2'!$L$2:$L$5</c:f>
              <c:numCache>
                <c:formatCode>0.0000</c:formatCode>
                <c:ptCount val="4"/>
                <c:pt idx="0" formatCode="General">
                  <c:v>1</c:v>
                </c:pt>
                <c:pt idx="1">
                  <c:v>0.74428571428571433</c:v>
                </c:pt>
                <c:pt idx="2">
                  <c:v>0.68428571428571427</c:v>
                </c:pt>
                <c:pt idx="3" formatCode="General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'E886 Alternative 2'!$N$2:$N$5</c15:f>
                <c15:dlblRangeCache>
                  <c:ptCount val="4"/>
                  <c:pt idx="0">
                    <c:v>22</c:v>
                  </c:pt>
                  <c:pt idx="1">
                    <c:v>20</c:v>
                  </c:pt>
                  <c:pt idx="2">
                    <c:v>5</c:v>
                  </c:pt>
                  <c:pt idx="3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7-F330-4DF5-A901-E6644B507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7224"/>
        <c:axId val="580752152"/>
      </c:scatterChart>
      <c:catAx>
        <c:axId val="580727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0752152"/>
        <c:crosses val="autoZero"/>
        <c:auto val="1"/>
        <c:lblAlgn val="ctr"/>
        <c:lblOffset val="100"/>
        <c:noMultiLvlLbl val="0"/>
      </c:catAx>
      <c:valAx>
        <c:axId val="580752152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580727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Stauchung einfügen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8997323411606146E-2"/>
          <c:y val="0.17923981949408996"/>
          <c:w val="0.88785379373184758"/>
          <c:h val="0.716301963162951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'E886 Alternative 3'!$D$4</c:f>
              <c:strCache>
                <c:ptCount val="1"/>
                <c:pt idx="0">
                  <c:v>normiert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16EEA82-42C7-44C5-83E5-3F0FFF4EF778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4E3F-488E-B7EF-91A59C2CA86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EA0813D-F938-4AD4-A3B2-86F73A36270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E3F-488E-B7EF-91A59C2CA86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D2EB18D-9BED-4EF1-99C9-52F31B7686B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E3F-488E-B7EF-91A59C2CA86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343ECFF-CF7C-454E-BC36-1493C02AC0C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E3F-488E-B7EF-91A59C2CA86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C4E2A59-11C0-470C-8EF3-0B9C929A57C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E3F-488E-B7EF-91A59C2CA86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DEDA1F7-98C7-48A7-A885-3E5E735D4C2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E3F-488E-B7EF-91A59C2CA86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3399E4B-27E0-4DE1-8380-BF8BACC0B4E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E3F-488E-B7EF-91A59C2CA86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197B23C-7C4A-4024-BA69-DB350B72835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E3F-488E-B7EF-91A59C2CA8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'E886 Alternative 3'!$A$5:$A$12</c:f>
              <c:strCache>
                <c:ptCount val="8"/>
                <c:pt idx="0">
                  <c:v>Adam</c:v>
                </c:pt>
                <c:pt idx="1">
                  <c:v>Bea</c:v>
                </c:pt>
                <c:pt idx="2">
                  <c:v>Christian</c:v>
                </c:pt>
                <c:pt idx="3">
                  <c:v>Dora</c:v>
                </c:pt>
                <c:pt idx="4">
                  <c:v>Emil</c:v>
                </c:pt>
                <c:pt idx="5">
                  <c:v>Frida</c:v>
                </c:pt>
                <c:pt idx="6">
                  <c:v>Günther</c:v>
                </c:pt>
                <c:pt idx="7">
                  <c:v>Hanna</c:v>
                </c:pt>
              </c:strCache>
            </c:strRef>
          </c:cat>
          <c:val>
            <c:numRef>
              <c:f>'E886 Alternative 3'!$D$5:$D$12</c:f>
              <c:numCache>
                <c:formatCode>General</c:formatCode>
                <c:ptCount val="8"/>
                <c:pt idx="0">
                  <c:v>0.14285714285714285</c:v>
                </c:pt>
                <c:pt idx="1">
                  <c:v>0.14285714285714285</c:v>
                </c:pt>
                <c:pt idx="2">
                  <c:v>0.42857142857142855</c:v>
                </c:pt>
                <c:pt idx="3">
                  <c:v>0.2857142857142857</c:v>
                </c:pt>
                <c:pt idx="4">
                  <c:v>0.2857142857142857</c:v>
                </c:pt>
                <c:pt idx="5">
                  <c:v>0.5714285714285714</c:v>
                </c:pt>
                <c:pt idx="6">
                  <c:v>0.2857142857142857</c:v>
                </c:pt>
                <c:pt idx="7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'E886 Alternative 3'!$B$5:$B$13</c15:f>
                <c15:dlblRangeCache>
                  <c:ptCount val="9"/>
                  <c:pt idx="0">
                    <c:v>1</c:v>
                  </c:pt>
                  <c:pt idx="1">
                    <c:v>1</c:v>
                  </c:pt>
                  <c:pt idx="2">
                    <c:v>3</c:v>
                  </c:pt>
                  <c:pt idx="3">
                    <c:v>2</c:v>
                  </c:pt>
                  <c:pt idx="4">
                    <c:v>2</c:v>
                  </c:pt>
                  <c:pt idx="5">
                    <c:v>4</c:v>
                  </c:pt>
                  <c:pt idx="6">
                    <c:v>2</c:v>
                  </c:pt>
                  <c:pt idx="7">
                    <c:v>22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4E3F-488E-B7EF-91A59C2CA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727224"/>
        <c:axId val="580752152"/>
      </c:barChart>
      <c:scatterChart>
        <c:scatterStyle val="lineMarker"/>
        <c:varyColors val="0"/>
        <c:ser>
          <c:idx val="1"/>
          <c:order val="1"/>
          <c:tx>
            <c:v>Stauchung</c:v>
          </c:tx>
          <c:spPr>
            <a:ln w="25400" cap="rnd">
              <a:solidFill>
                <a:schemeClr val="bg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pPr>
                <a:noFill/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4E3F-488E-B7EF-91A59C2CA869}"/>
              </c:ext>
            </c:extLst>
          </c:dPt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A-4E3F-488E-B7EF-91A59C2CA869}"/>
              </c:ext>
            </c:extLst>
          </c:dPt>
          <c:xVal>
            <c:numRef>
              <c:f>'E886 Alternative 3'!$H$3:$I$3</c:f>
              <c:numCache>
                <c:formatCode>General</c:formatCode>
                <c:ptCount val="2"/>
                <c:pt idx="0">
                  <c:v>0.2</c:v>
                </c:pt>
                <c:pt idx="1">
                  <c:v>8.3000000000000007</c:v>
                </c:pt>
              </c:numCache>
            </c:numRef>
          </c:xVal>
          <c:yVal>
            <c:numRef>
              <c:f>'E886 Alternative 3'!$H$2:$I$2</c:f>
              <c:numCache>
                <c:formatCode>0.0000</c:formatCode>
                <c:ptCount val="2"/>
                <c:pt idx="0">
                  <c:v>0.7142857142857143</c:v>
                </c:pt>
                <c:pt idx="1">
                  <c:v>0.7142857142857143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E3F-488E-B7EF-91A59C2CA869}"/>
            </c:ext>
          </c:extLst>
        </c:ser>
        <c:ser>
          <c:idx val="2"/>
          <c:order val="2"/>
          <c:tx>
            <c:v>Stauchung2</c:v>
          </c:tx>
          <c:spPr>
            <a:ln w="952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Pt>
            <c:idx val="0"/>
            <c:bubble3D val="0"/>
            <c:spPr>
              <a:ln w="95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4E3F-488E-B7EF-91A59C2CA869}"/>
              </c:ext>
            </c:extLst>
          </c:dPt>
          <c:xVal>
            <c:numRef>
              <c:f>'E886 Alternative 3'!$H$3:$I$3</c:f>
              <c:numCache>
                <c:formatCode>General</c:formatCode>
                <c:ptCount val="2"/>
                <c:pt idx="0">
                  <c:v>0.2</c:v>
                </c:pt>
                <c:pt idx="1">
                  <c:v>8.3000000000000007</c:v>
                </c:pt>
              </c:numCache>
            </c:numRef>
          </c:xVal>
          <c:yVal>
            <c:numRef>
              <c:f>'E886 Alternative 3'!$H$2:$I$2</c:f>
              <c:numCache>
                <c:formatCode>0.0000</c:formatCode>
                <c:ptCount val="2"/>
                <c:pt idx="0">
                  <c:v>0.7142857142857143</c:v>
                </c:pt>
                <c:pt idx="1">
                  <c:v>0.7142857142857143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E3F-488E-B7EF-91A59C2CA869}"/>
            </c:ext>
          </c:extLst>
        </c:ser>
        <c:ser>
          <c:idx val="3"/>
          <c:order val="3"/>
          <c:tx>
            <c:v>Vertikal</c:v>
          </c:tx>
          <c:spPr>
            <a:ln w="952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4E3F-488E-B7EF-91A59C2CA869}"/>
              </c:ext>
            </c:extLst>
          </c:dPt>
          <c:dPt>
            <c:idx val="1"/>
            <c:bubble3D val="0"/>
            <c:spPr>
              <a:ln w="7620" cap="rnd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4E3F-488E-B7EF-91A59C2CA869}"/>
              </c:ext>
            </c:extLst>
          </c:dPt>
          <c:dPt>
            <c:idx val="8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25400">
                  <a:noFill/>
                </a:ln>
                <a:effectLst/>
              </c:spPr>
            </c:marker>
            <c:bubble3D val="0"/>
            <c:spPr>
              <a:ln w="7620" cap="rnd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9-4E3F-488E-B7EF-91A59C2CA86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4C2BEF42-6A25-4046-9A3D-2F9890C78F7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4E3F-488E-B7EF-91A59C2CA86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4AAE227-0EA0-4E24-A65D-88C294B3B90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E3F-488E-B7EF-91A59C2CA86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D29A1B4-B76F-4CFE-9F49-DCD50BF1C4D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E3F-488E-B7EF-91A59C2CA86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69901EB-A66A-4C51-8450-EBD80C6062C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4E3F-488E-B7EF-91A59C2CA86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</c:ext>
                <c:ext xmlns:c16="http://schemas.microsoft.com/office/drawing/2014/chart" uri="{C3380CC4-5D6E-409C-BE32-E72D297353CC}">
                  <c16:uniqueId val="{00000016-4E3F-488E-B7EF-91A59C2CA86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F6A0288-35E8-4417-8415-EB44DF575BE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E3F-488E-B7EF-91A59C2CA86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F812A75-BD17-4956-9826-F2E1A90D2CF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4E3F-488E-B7EF-91A59C2CA86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FEAC26C-C68C-474A-820C-72F503B4240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4E3F-488E-B7EF-91A59C2CA86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27CA161-B6FE-4511-BB28-99C98B103FC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4E3F-488E-B7EF-91A59C2CA8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'E886 Alternative 3'!$M$2:$M$10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-0.2</c:v>
                </c:pt>
                <c:pt idx="5">
                  <c:v>0.2</c:v>
                </c:pt>
                <c:pt idx="6">
                  <c:v>-0.2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'E886 Alternative 3'!$L$2:$L$10</c:f>
              <c:numCache>
                <c:formatCode>0.0000</c:formatCode>
                <c:ptCount val="9"/>
                <c:pt idx="0" formatCode="General">
                  <c:v>1</c:v>
                </c:pt>
                <c:pt idx="1">
                  <c:v>0.73428571428571432</c:v>
                </c:pt>
                <c:pt idx="2">
                  <c:v>0.73428571428571432</c:v>
                </c:pt>
                <c:pt idx="3">
                  <c:v>0.73428571428571432</c:v>
                </c:pt>
                <c:pt idx="5">
                  <c:v>0.69428571428571428</c:v>
                </c:pt>
                <c:pt idx="6">
                  <c:v>0.69428571428571428</c:v>
                </c:pt>
                <c:pt idx="7">
                  <c:v>0.69428571428571428</c:v>
                </c:pt>
                <c:pt idx="8" formatCode="General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'E886 Alternative 3'!$N$2:$N$10</c15:f>
                <c15:dlblRangeCache>
                  <c:ptCount val="9"/>
                  <c:pt idx="0">
                    <c:v>22</c:v>
                  </c:pt>
                  <c:pt idx="1">
                    <c:v>20</c:v>
                  </c:pt>
                  <c:pt idx="7">
                    <c:v>5</c:v>
                  </c:pt>
                  <c:pt idx="8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7-4E3F-488E-B7EF-91A59C2CA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727224"/>
        <c:axId val="580752152"/>
      </c:scatterChart>
      <c:catAx>
        <c:axId val="580727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0752152"/>
        <c:crosses val="autoZero"/>
        <c:auto val="1"/>
        <c:lblAlgn val="ctr"/>
        <c:lblOffset val="100"/>
        <c:noMultiLvlLbl val="0"/>
      </c:catAx>
      <c:valAx>
        <c:axId val="580752152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580727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2</xdr:row>
      <xdr:rowOff>96409</xdr:rowOff>
    </xdr:from>
    <xdr:to>
      <xdr:col>13</xdr:col>
      <xdr:colOff>66261</xdr:colOff>
      <xdr:row>21</xdr:row>
      <xdr:rowOff>125897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655EEDF-99F4-412E-BCE1-44EA23BCE2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225286</xdr:colOff>
      <xdr:row>30</xdr:row>
      <xdr:rowOff>53008</xdr:rowOff>
    </xdr:from>
    <xdr:to>
      <xdr:col>13</xdr:col>
      <xdr:colOff>539404</xdr:colOff>
      <xdr:row>32</xdr:row>
      <xdr:rowOff>67296</xdr:rowOff>
    </xdr:to>
    <xdr:sp macro="" textlink="">
      <xdr:nvSpPr>
        <xdr:cNvPr id="10" name="Rechteck 9">
          <a:extLst>
            <a:ext uri="{FF2B5EF4-FFF2-40B4-BE49-F238E27FC236}">
              <a16:creationId xmlns:a16="http://schemas.microsoft.com/office/drawing/2014/main" id="{5C6F5B2B-55BB-4D52-B5B5-6F144C73B2A4}"/>
            </a:ext>
          </a:extLst>
        </xdr:cNvPr>
        <xdr:cNvSpPr/>
      </xdr:nvSpPr>
      <xdr:spPr>
        <a:xfrm>
          <a:off x="10561982" y="5618921"/>
          <a:ext cx="314118" cy="38534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13</xdr:col>
      <xdr:colOff>79513</xdr:colOff>
      <xdr:row>36</xdr:row>
      <xdr:rowOff>19878</xdr:rowOff>
    </xdr:from>
    <xdr:to>
      <xdr:col>13</xdr:col>
      <xdr:colOff>231713</xdr:colOff>
      <xdr:row>37</xdr:row>
      <xdr:rowOff>33131</xdr:rowOff>
    </xdr:to>
    <xdr:sp macro="" textlink="">
      <xdr:nvSpPr>
        <xdr:cNvPr id="12" name="Rechteck 11">
          <a:extLst>
            <a:ext uri="{FF2B5EF4-FFF2-40B4-BE49-F238E27FC236}">
              <a16:creationId xmlns:a16="http://schemas.microsoft.com/office/drawing/2014/main" id="{58C59C01-7A89-445C-A6EB-143938344622}"/>
            </a:ext>
          </a:extLst>
        </xdr:cNvPr>
        <xdr:cNvSpPr/>
      </xdr:nvSpPr>
      <xdr:spPr>
        <a:xfrm>
          <a:off x="10416209" y="6698974"/>
          <a:ext cx="152200" cy="19878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225286</xdr:colOff>
      <xdr:row>30</xdr:row>
      <xdr:rowOff>53008</xdr:rowOff>
    </xdr:from>
    <xdr:to>
      <xdr:col>13</xdr:col>
      <xdr:colOff>539404</xdr:colOff>
      <xdr:row>32</xdr:row>
      <xdr:rowOff>67296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9DD38E9B-A282-492E-BF96-403AD936E5A1}"/>
            </a:ext>
          </a:extLst>
        </xdr:cNvPr>
        <xdr:cNvSpPr/>
      </xdr:nvSpPr>
      <xdr:spPr>
        <a:xfrm>
          <a:off x="8477746" y="5539408"/>
          <a:ext cx="138858" cy="38004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13</xdr:col>
      <xdr:colOff>79513</xdr:colOff>
      <xdr:row>36</xdr:row>
      <xdr:rowOff>19878</xdr:rowOff>
    </xdr:from>
    <xdr:to>
      <xdr:col>13</xdr:col>
      <xdr:colOff>231713</xdr:colOff>
      <xdr:row>37</xdr:row>
      <xdr:rowOff>33131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8616C2BA-5D04-4744-A7DB-131EB5F80267}"/>
            </a:ext>
          </a:extLst>
        </xdr:cNvPr>
        <xdr:cNvSpPr/>
      </xdr:nvSpPr>
      <xdr:spPr>
        <a:xfrm>
          <a:off x="8331973" y="6603558"/>
          <a:ext cx="152200" cy="19613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de-DE"/>
        </a:p>
      </xdr:txBody>
    </xdr:sp>
    <xdr:clientData/>
  </xdr:twoCellAnchor>
  <xdr:twoCellAnchor>
    <xdr:from>
      <xdr:col>4</xdr:col>
      <xdr:colOff>91966</xdr:colOff>
      <xdr:row>4</xdr:row>
      <xdr:rowOff>36787</xdr:rowOff>
    </xdr:from>
    <xdr:to>
      <xdr:col>11</xdr:col>
      <xdr:colOff>10511</xdr:colOff>
      <xdr:row>19</xdr:row>
      <xdr:rowOff>21021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7B7F4F4-B8D3-423B-B63A-3C4A9EC15F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85725</xdr:colOff>
      <xdr:row>11</xdr:row>
      <xdr:rowOff>179974</xdr:rowOff>
    </xdr:from>
    <xdr:to>
      <xdr:col>13</xdr:col>
      <xdr:colOff>290513</xdr:colOff>
      <xdr:row>12</xdr:row>
      <xdr:rowOff>0</xdr:rowOff>
    </xdr:to>
    <xdr:grpSp>
      <xdr:nvGrpSpPr>
        <xdr:cNvPr id="13" name="Gruppieren 12">
          <a:extLst>
            <a:ext uri="{FF2B5EF4-FFF2-40B4-BE49-F238E27FC236}">
              <a16:creationId xmlns:a16="http://schemas.microsoft.com/office/drawing/2014/main" id="{767E6F68-CD86-4D54-AC84-4E083303BE55}"/>
            </a:ext>
          </a:extLst>
        </xdr:cNvPr>
        <xdr:cNvGrpSpPr/>
      </xdr:nvGrpSpPr>
      <xdr:grpSpPr>
        <a:xfrm>
          <a:off x="8504511" y="2203215"/>
          <a:ext cx="204788" cy="3957"/>
          <a:chOff x="8324850" y="2170699"/>
          <a:chExt cx="204788" cy="1001"/>
        </a:xfrm>
      </xdr:grpSpPr>
      <xdr:cxnSp macro="">
        <xdr:nvCxnSpPr>
          <xdr:cNvPr id="14" name="Gerader Verbinder 13">
            <a:extLst>
              <a:ext uri="{FF2B5EF4-FFF2-40B4-BE49-F238E27FC236}">
                <a16:creationId xmlns:a16="http://schemas.microsoft.com/office/drawing/2014/main" id="{C14017A2-5FC3-49C3-B031-CFC901F1AADB}"/>
              </a:ext>
            </a:extLst>
          </xdr:cNvPr>
          <xdr:cNvCxnSpPr>
            <a:cxnSpLocks/>
          </xdr:cNvCxnSpPr>
        </xdr:nvCxnSpPr>
        <xdr:spPr>
          <a:xfrm>
            <a:off x="8324850" y="2171700"/>
            <a:ext cx="115887" cy="0"/>
          </a:xfrm>
          <a:prstGeom prst="line">
            <a:avLst/>
          </a:prstGeom>
          <a:ln w="6350"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Gerader Verbinder 14">
            <a:extLst>
              <a:ext uri="{FF2B5EF4-FFF2-40B4-BE49-F238E27FC236}">
                <a16:creationId xmlns:a16="http://schemas.microsoft.com/office/drawing/2014/main" id="{377073EC-F316-4A7C-927D-3484C632FD6A}"/>
              </a:ext>
            </a:extLst>
          </xdr:cNvPr>
          <xdr:cNvCxnSpPr>
            <a:cxnSpLocks/>
          </xdr:cNvCxnSpPr>
        </xdr:nvCxnSpPr>
        <xdr:spPr>
          <a:xfrm>
            <a:off x="8429625" y="2170699"/>
            <a:ext cx="100013" cy="0"/>
          </a:xfrm>
          <a:prstGeom prst="line">
            <a:avLst/>
          </a:prstGeom>
          <a:ln w="6350"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225286</xdr:colOff>
      <xdr:row>28</xdr:row>
      <xdr:rowOff>53008</xdr:rowOff>
    </xdr:from>
    <xdr:to>
      <xdr:col>13</xdr:col>
      <xdr:colOff>539404</xdr:colOff>
      <xdr:row>30</xdr:row>
      <xdr:rowOff>67296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1E9897AC-1321-4F91-ADF5-D80FD9B9197C}"/>
            </a:ext>
          </a:extLst>
        </xdr:cNvPr>
        <xdr:cNvSpPr/>
      </xdr:nvSpPr>
      <xdr:spPr>
        <a:xfrm>
          <a:off x="8637766" y="5539408"/>
          <a:ext cx="138858" cy="38004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13</xdr:col>
      <xdr:colOff>79513</xdr:colOff>
      <xdr:row>34</xdr:row>
      <xdr:rowOff>19878</xdr:rowOff>
    </xdr:from>
    <xdr:to>
      <xdr:col>13</xdr:col>
      <xdr:colOff>231713</xdr:colOff>
      <xdr:row>35</xdr:row>
      <xdr:rowOff>33131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F3AC833F-62DE-4076-A6DC-CDB326B01007}"/>
            </a:ext>
          </a:extLst>
        </xdr:cNvPr>
        <xdr:cNvSpPr/>
      </xdr:nvSpPr>
      <xdr:spPr>
        <a:xfrm>
          <a:off x="8491993" y="6603558"/>
          <a:ext cx="152200" cy="19613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de-DE"/>
        </a:p>
      </xdr:txBody>
    </xdr:sp>
    <xdr:clientData/>
  </xdr:twoCellAnchor>
  <xdr:twoCellAnchor>
    <xdr:from>
      <xdr:col>4</xdr:col>
      <xdr:colOff>91966</xdr:colOff>
      <xdr:row>4</xdr:row>
      <xdr:rowOff>36787</xdr:rowOff>
    </xdr:from>
    <xdr:to>
      <xdr:col>11</xdr:col>
      <xdr:colOff>10511</xdr:colOff>
      <xdr:row>19</xdr:row>
      <xdr:rowOff>21021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7923D74-59B8-4DB1-BD45-78EE9F1117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85725</xdr:colOff>
      <xdr:row>9</xdr:row>
      <xdr:rowOff>179974</xdr:rowOff>
    </xdr:from>
    <xdr:to>
      <xdr:col>13</xdr:col>
      <xdr:colOff>290513</xdr:colOff>
      <xdr:row>10</xdr:row>
      <xdr:rowOff>0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15851264-82BD-43CE-AFCD-E4A8DCDEBCAF}"/>
            </a:ext>
          </a:extLst>
        </xdr:cNvPr>
        <xdr:cNvGrpSpPr/>
      </xdr:nvGrpSpPr>
      <xdr:grpSpPr>
        <a:xfrm>
          <a:off x="8506914" y="1825894"/>
          <a:ext cx="204788" cy="2906"/>
          <a:chOff x="8324850" y="2170699"/>
          <a:chExt cx="204788" cy="1001"/>
        </a:xfrm>
      </xdr:grpSpPr>
      <xdr:cxnSp macro="">
        <xdr:nvCxnSpPr>
          <xdr:cNvPr id="6" name="Gerader Verbinder 5">
            <a:extLst>
              <a:ext uri="{FF2B5EF4-FFF2-40B4-BE49-F238E27FC236}">
                <a16:creationId xmlns:a16="http://schemas.microsoft.com/office/drawing/2014/main" id="{D75D649A-17B4-457E-8885-07CEFE447B4F}"/>
              </a:ext>
            </a:extLst>
          </xdr:cNvPr>
          <xdr:cNvCxnSpPr>
            <a:cxnSpLocks/>
          </xdr:cNvCxnSpPr>
        </xdr:nvCxnSpPr>
        <xdr:spPr>
          <a:xfrm>
            <a:off x="8324850" y="2171700"/>
            <a:ext cx="115887" cy="0"/>
          </a:xfrm>
          <a:prstGeom prst="line">
            <a:avLst/>
          </a:prstGeom>
          <a:ln w="6350"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Gerader Verbinder 6">
            <a:extLst>
              <a:ext uri="{FF2B5EF4-FFF2-40B4-BE49-F238E27FC236}">
                <a16:creationId xmlns:a16="http://schemas.microsoft.com/office/drawing/2014/main" id="{D7A884C9-1057-4BBD-8628-CB5B73AD56AB}"/>
              </a:ext>
            </a:extLst>
          </xdr:cNvPr>
          <xdr:cNvCxnSpPr>
            <a:cxnSpLocks/>
          </xdr:cNvCxnSpPr>
        </xdr:nvCxnSpPr>
        <xdr:spPr>
          <a:xfrm>
            <a:off x="8429625" y="2170699"/>
            <a:ext cx="100013" cy="0"/>
          </a:xfrm>
          <a:prstGeom prst="line">
            <a:avLst/>
          </a:prstGeom>
          <a:ln w="6350"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225286</xdr:colOff>
      <xdr:row>30</xdr:row>
      <xdr:rowOff>53008</xdr:rowOff>
    </xdr:from>
    <xdr:to>
      <xdr:col>13</xdr:col>
      <xdr:colOff>539404</xdr:colOff>
      <xdr:row>32</xdr:row>
      <xdr:rowOff>67296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D95D60D4-AA6B-463C-B534-C6F35F449B0E}"/>
            </a:ext>
          </a:extLst>
        </xdr:cNvPr>
        <xdr:cNvSpPr/>
      </xdr:nvSpPr>
      <xdr:spPr>
        <a:xfrm>
          <a:off x="8637766" y="5539408"/>
          <a:ext cx="138858" cy="38004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13</xdr:col>
      <xdr:colOff>79513</xdr:colOff>
      <xdr:row>36</xdr:row>
      <xdr:rowOff>19878</xdr:rowOff>
    </xdr:from>
    <xdr:to>
      <xdr:col>13</xdr:col>
      <xdr:colOff>231713</xdr:colOff>
      <xdr:row>37</xdr:row>
      <xdr:rowOff>33131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619D372A-F099-4CFA-AF26-F34A590E950C}"/>
            </a:ext>
          </a:extLst>
        </xdr:cNvPr>
        <xdr:cNvSpPr/>
      </xdr:nvSpPr>
      <xdr:spPr>
        <a:xfrm>
          <a:off x="8491993" y="6603558"/>
          <a:ext cx="152200" cy="19613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de-D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de-DE"/>
        </a:p>
      </xdr:txBody>
    </xdr:sp>
    <xdr:clientData/>
  </xdr:twoCellAnchor>
  <xdr:twoCellAnchor>
    <xdr:from>
      <xdr:col>4</xdr:col>
      <xdr:colOff>91966</xdr:colOff>
      <xdr:row>4</xdr:row>
      <xdr:rowOff>36787</xdr:rowOff>
    </xdr:from>
    <xdr:to>
      <xdr:col>11</xdr:col>
      <xdr:colOff>10511</xdr:colOff>
      <xdr:row>19</xdr:row>
      <xdr:rowOff>21021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D4DA548D-262B-4623-85B6-93287B836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85725</xdr:colOff>
      <xdr:row>11</xdr:row>
      <xdr:rowOff>179974</xdr:rowOff>
    </xdr:from>
    <xdr:to>
      <xdr:col>13</xdr:col>
      <xdr:colOff>290513</xdr:colOff>
      <xdr:row>12</xdr:row>
      <xdr:rowOff>0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1C4062DE-0E0B-44DA-B0C1-80CE3BF59C51}"/>
            </a:ext>
          </a:extLst>
        </xdr:cNvPr>
        <xdr:cNvGrpSpPr/>
      </xdr:nvGrpSpPr>
      <xdr:grpSpPr>
        <a:xfrm>
          <a:off x="8504511" y="2203215"/>
          <a:ext cx="204788" cy="3957"/>
          <a:chOff x="8324850" y="2170699"/>
          <a:chExt cx="204788" cy="1001"/>
        </a:xfrm>
      </xdr:grpSpPr>
      <xdr:cxnSp macro="">
        <xdr:nvCxnSpPr>
          <xdr:cNvPr id="6" name="Gerader Verbinder 5">
            <a:extLst>
              <a:ext uri="{FF2B5EF4-FFF2-40B4-BE49-F238E27FC236}">
                <a16:creationId xmlns:a16="http://schemas.microsoft.com/office/drawing/2014/main" id="{F0ED9FDD-DE09-422C-BD57-C48A23085AAB}"/>
              </a:ext>
            </a:extLst>
          </xdr:cNvPr>
          <xdr:cNvCxnSpPr>
            <a:cxnSpLocks/>
          </xdr:cNvCxnSpPr>
        </xdr:nvCxnSpPr>
        <xdr:spPr>
          <a:xfrm>
            <a:off x="8324850" y="2171700"/>
            <a:ext cx="115887" cy="0"/>
          </a:xfrm>
          <a:prstGeom prst="line">
            <a:avLst/>
          </a:prstGeom>
          <a:ln w="6350"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Gerader Verbinder 6">
            <a:extLst>
              <a:ext uri="{FF2B5EF4-FFF2-40B4-BE49-F238E27FC236}">
                <a16:creationId xmlns:a16="http://schemas.microsoft.com/office/drawing/2014/main" id="{5E3B06C5-1E26-42F2-82BC-BC030044A95D}"/>
              </a:ext>
            </a:extLst>
          </xdr:cNvPr>
          <xdr:cNvCxnSpPr>
            <a:cxnSpLocks/>
          </xdr:cNvCxnSpPr>
        </xdr:nvCxnSpPr>
        <xdr:spPr>
          <a:xfrm>
            <a:off x="8429625" y="2170699"/>
            <a:ext cx="100013" cy="0"/>
          </a:xfrm>
          <a:prstGeom prst="line">
            <a:avLst/>
          </a:prstGeom>
          <a:ln w="6350"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73D4D8-9474-44CE-9901-4A404141F863}" name="tab_Stauchung" displayName="tab_Stauchung" ref="A4:D12" totalsRowShown="0">
  <autoFilter ref="A4:D12" xr:uid="{DB027124-B613-46CE-A055-DFC33A75921D}"/>
  <tableColumns count="4">
    <tableColumn id="1" xr3:uid="{FCDDBABB-6A6F-4F25-B7A9-16607BA8C4E3}" name="Mitarbeiter"/>
    <tableColumn id="2" xr3:uid="{D7BB1D23-CC98-4DF9-BA4F-C3CC98AB316D}" name="Kinderzahl"/>
    <tableColumn id="3" xr3:uid="{47BC182D-BF0A-469E-84E9-197908C53434}" name="Neu" dataDxfId="7">
      <calculatedColumnFormula>IF(tab_Stauchung[[#This Row],[Kinderzahl]]&gt;=$F$1,tab_Stauchung[[#This Row],[Kinderzahl]]-($F$1-$F$2),IF(AND(tab_Stauchung[[#This Row],[Kinderzahl]]&gt;=$F$2,tab_Stauchung[[#This Row],[Kinderzahl]]&lt;=$F$1),$F$2,tab_Stauchung[[#This Row],[Kinderzahl]]))</calculatedColumnFormula>
    </tableColumn>
    <tableColumn id="4" xr3:uid="{F2405913-5EB2-4F95-AFE3-1148111B86AD}" name="normiert" dataDxfId="6">
      <calculatedColumnFormula>tab_Stauchung[[#This Row],[Neu]]/MAX(tab_Stauchung[Neu])</calculatedColumnFormula>
    </tableColumn>
  </tableColumns>
  <tableStyleInfo name="TableStyleLight1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9DFDF2F-7E49-40D1-B82E-CF803D6736F4}" name="tab_Kinder115" displayName="tab_Kinder115" ref="A4:D12" totalsRowShown="0">
  <autoFilter ref="A4:D12" xr:uid="{DB027124-B613-46CE-A055-DFC33A75921D}"/>
  <tableColumns count="4">
    <tableColumn id="1" xr3:uid="{7C7CBC85-90CF-4C7D-A1D6-1800F456F83D}" name="Mitarbeiter"/>
    <tableColumn id="2" xr3:uid="{C27BF288-2515-4A64-AD87-C18C6C7D057A}" name="Kinderzahl"/>
    <tableColumn id="3" xr3:uid="{EBC0784A-AB1D-45EF-BFC0-E941CC466226}" name="Neu" dataDxfId="5">
      <calculatedColumnFormula>IF(tab_Kinder115[[#This Row],[Kinderzahl]]&gt;=$F$1,tab_Kinder115[[#This Row],[Kinderzahl]]-($F$1-$F$2),IF(AND(tab_Kinder115[[#This Row],[Kinderzahl]]&gt;=$F$2,tab_Kinder115[[#This Row],[Kinderzahl]]&lt;=$F$1),$F$2,tab_Kinder115[[#This Row],[Kinderzahl]]))</calculatedColumnFormula>
    </tableColumn>
    <tableColumn id="4" xr3:uid="{B8C6CA29-E8D3-4D90-85B8-21647A077967}" name="normiert" dataDxfId="4">
      <calculatedColumnFormula>tab_Kinder115[[#This Row],[Neu]]/MAX(tab_Kinder115[Neu])</calculatedColumnFormula>
    </tableColumn>
  </tableColumns>
  <tableStyleInfo name="TableStyleLight1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530EF5B-1C3D-4743-9072-E11732F6B02B}" name="tab_Kinder1157" displayName="tab_Kinder1157" ref="A4:D12" totalsRowShown="0">
  <autoFilter ref="A4:D12" xr:uid="{DB027124-B613-46CE-A055-DFC33A75921D}"/>
  <tableColumns count="4">
    <tableColumn id="1" xr3:uid="{3C07577B-E740-4DFF-838D-D0ED394B9561}" name="Mitarbeiter"/>
    <tableColumn id="2" xr3:uid="{311F1221-408A-4F56-9582-7CC5F28A1D05}" name="Kinderzahl"/>
    <tableColumn id="3" xr3:uid="{1AD4E8BF-9B33-4F51-AC18-7816AD691766}" name="Neu" dataDxfId="3">
      <calculatedColumnFormula>IF(tab_Kinder1157[[#This Row],[Kinderzahl]]&gt;=$F$1,tab_Kinder1157[[#This Row],[Kinderzahl]]-($F$1-$F$2),IF(AND(tab_Kinder1157[[#This Row],[Kinderzahl]]&gt;=$F$2,tab_Kinder1157[[#This Row],[Kinderzahl]]&lt;=$F$1),$F$2,tab_Kinder1157[[#This Row],[Kinderzahl]]))</calculatedColumnFormula>
    </tableColumn>
    <tableColumn id="4" xr3:uid="{F09D38EB-1E2A-4D8D-8CB2-BC1C0305B346}" name="normiert" dataDxfId="2">
      <calculatedColumnFormula>tab_Kinder1157[[#This Row],[Neu]]/MAX(tab_Kinder1157[Neu])</calculatedColumnFormula>
    </tableColumn>
  </tableColumns>
  <tableStyleInfo name="TableStyleLight1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1EEA505-D82E-4B73-8A9D-70FC1C7A8F2F}" name="tab_Kinder1158" displayName="tab_Kinder1158" ref="A4:D12" totalsRowShown="0">
  <autoFilter ref="A4:D12" xr:uid="{DB027124-B613-46CE-A055-DFC33A75921D}"/>
  <tableColumns count="4">
    <tableColumn id="1" xr3:uid="{B35FD13A-E569-48E9-B2C8-B997B6911918}" name="Mitarbeiter"/>
    <tableColumn id="2" xr3:uid="{8D44A0F7-7C62-43A1-9D03-2818CDA6E981}" name="Kinderzahl"/>
    <tableColumn id="3" xr3:uid="{7CB4324E-E41E-41B1-95DF-93D02A4AA7B3}" name="Neu" dataDxfId="1">
      <calculatedColumnFormula>IF(tab_Kinder1158[[#This Row],[Kinderzahl]]&gt;=$F$1,tab_Kinder1158[[#This Row],[Kinderzahl]]-($F$1-$F$2),IF(AND(tab_Kinder1158[[#This Row],[Kinderzahl]]&gt;=$F$2,tab_Kinder1158[[#This Row],[Kinderzahl]]&lt;=$F$1),$F$2,tab_Kinder1158[[#This Row],[Kinderzahl]]))</calculatedColumnFormula>
    </tableColumn>
    <tableColumn id="4" xr3:uid="{58BC199A-227F-4104-973A-2B3736ABF2AB}" name="normiert" dataDxfId="0">
      <calculatedColumnFormula>tab_Kinder1158[[#This Row],[Neu]]/MAX(tab_Kinder1158[Neu])</calculatedColumnFormula>
    </tableColumn>
  </tableColumns>
  <tableStyleInfo name="TableStyleLight11" showFirstColumn="0" showLastColumn="0" showRowStripes="0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7DCBD-3F42-48C0-BD79-2F4ABEE803AE}">
  <dimension ref="A1:M30"/>
  <sheetViews>
    <sheetView showGridLines="0" tabSelected="1" zoomScale="115" zoomScaleNormal="115" workbookViewId="0">
      <selection activeCell="F3" sqref="F3"/>
    </sheetView>
  </sheetViews>
  <sheetFormatPr baseColWidth="10" defaultRowHeight="14.4" x14ac:dyDescent="0.3"/>
  <cols>
    <col min="1" max="1" width="13.33203125" customWidth="1"/>
  </cols>
  <sheetData>
    <row r="1" spans="1:12" x14ac:dyDescent="0.3">
      <c r="E1" t="s">
        <v>5</v>
      </c>
      <c r="F1">
        <v>20</v>
      </c>
    </row>
    <row r="2" spans="1:12" x14ac:dyDescent="0.3">
      <c r="E2" t="s">
        <v>6</v>
      </c>
      <c r="F2">
        <v>5</v>
      </c>
    </row>
    <row r="4" spans="1:12" x14ac:dyDescent="0.3">
      <c r="A4" t="s">
        <v>16</v>
      </c>
      <c r="B4" t="s">
        <v>7</v>
      </c>
      <c r="C4" t="s">
        <v>0</v>
      </c>
      <c r="D4" t="s">
        <v>3</v>
      </c>
      <c r="F4" t="s">
        <v>1</v>
      </c>
      <c r="G4" t="s">
        <v>2</v>
      </c>
    </row>
    <row r="5" spans="1:12" x14ac:dyDescent="0.3">
      <c r="A5" t="s">
        <v>8</v>
      </c>
      <c r="B5">
        <v>1</v>
      </c>
      <c r="C5">
        <f>IF(tab_Stauchung[[#This Row],[Kinderzahl]]&gt;=$F$1,tab_Stauchung[[#This Row],[Kinderzahl]]-($F$1-$F$2),IF(AND(tab_Stauchung[[#This Row],[Kinderzahl]]&gt;=$F$2,tab_Stauchung[[#This Row],[Kinderzahl]]&lt;=$F$1),$F$2,tab_Stauchung[[#This Row],[Kinderzahl]]))</f>
        <v>1</v>
      </c>
      <c r="D5">
        <f>tab_Stauchung[[#This Row],[Neu]]/MAX(tab_Stauchung[Neu])</f>
        <v>0.14285714285714285</v>
      </c>
      <c r="F5">
        <f>0/MAX(tab_Stauchung[Kinderzahl])</f>
        <v>0</v>
      </c>
      <c r="G5">
        <f>IF(ISNA(H5),#N/A,0.5)</f>
        <v>0.5</v>
      </c>
      <c r="H5">
        <v>0</v>
      </c>
      <c r="K5">
        <v>20</v>
      </c>
      <c r="L5">
        <f>MAX(C5:C12)/K5</f>
        <v>0.35</v>
      </c>
    </row>
    <row r="6" spans="1:12" x14ac:dyDescent="0.3">
      <c r="A6" t="s">
        <v>9</v>
      </c>
      <c r="B6">
        <v>1</v>
      </c>
      <c r="C6">
        <f>IF(tab_Stauchung[[#This Row],[Kinderzahl]]&gt;=$F$1,tab_Stauchung[[#This Row],[Kinderzahl]]-($F$1-$F$2),IF(AND(tab_Stauchung[[#This Row],[Kinderzahl]]&gt;=$F$2,tab_Stauchung[[#This Row],[Kinderzahl]]&lt;=$F$1),$F$2,tab_Stauchung[[#This Row],[Kinderzahl]]))</f>
        <v>1</v>
      </c>
      <c r="D6">
        <f>tab_Stauchung[[#This Row],[Neu]]/MAX(tab_Stauchung[Neu])</f>
        <v>0.14285714285714285</v>
      </c>
      <c r="F6">
        <f>H18-0.05</f>
        <v>0.66428571428571426</v>
      </c>
      <c r="G6">
        <f>IF(ISNA(H6),#N/A,0.5)</f>
        <v>0.5</v>
      </c>
      <c r="H6">
        <f>F2</f>
        <v>5</v>
      </c>
    </row>
    <row r="7" spans="1:12" x14ac:dyDescent="0.3">
      <c r="A7" t="s">
        <v>10</v>
      </c>
      <c r="B7">
        <v>3</v>
      </c>
      <c r="C7">
        <f>IF(tab_Stauchung[[#This Row],[Kinderzahl]]&gt;=$F$1,tab_Stauchung[[#This Row],[Kinderzahl]]-($F$1-$F$2),IF(AND(tab_Stauchung[[#This Row],[Kinderzahl]]&gt;=$F$2,tab_Stauchung[[#This Row],[Kinderzahl]]&lt;=$F$1),$F$2,tab_Stauchung[[#This Row],[Kinderzahl]]))</f>
        <v>3</v>
      </c>
      <c r="D7">
        <f>tab_Stauchung[[#This Row],[Neu]]/MAX(tab_Stauchung[Neu])</f>
        <v>0.42857142857142855</v>
      </c>
      <c r="F7">
        <f>H18+0.05</f>
        <v>0.76428571428571435</v>
      </c>
      <c r="G7">
        <f>IF(ISNA(H7),#N/A,0.5)</f>
        <v>0.5</v>
      </c>
      <c r="H7">
        <f>F1</f>
        <v>20</v>
      </c>
    </row>
    <row r="8" spans="1:12" x14ac:dyDescent="0.3">
      <c r="A8" t="s">
        <v>11</v>
      </c>
      <c r="B8">
        <v>2</v>
      </c>
      <c r="C8">
        <f>IF(tab_Stauchung[[#This Row],[Kinderzahl]]&gt;=$F$1,tab_Stauchung[[#This Row],[Kinderzahl]]-($F$1-$F$2),IF(AND(tab_Stauchung[[#This Row],[Kinderzahl]]&gt;=$F$2,tab_Stauchung[[#This Row],[Kinderzahl]]&lt;=$F$1),$F$2,tab_Stauchung[[#This Row],[Kinderzahl]]))</f>
        <v>2</v>
      </c>
      <c r="D8">
        <f>tab_Stauchung[[#This Row],[Neu]]/MAX(tab_Stauchung[Neu])</f>
        <v>0.2857142857142857</v>
      </c>
      <c r="F8">
        <v>1</v>
      </c>
      <c r="G8">
        <f>IF(ISNA(H8),#N/A,0.5)</f>
        <v>0.5</v>
      </c>
      <c r="H8">
        <f>MAX(tab_Stauchung[Kinderzahl])</f>
        <v>22</v>
      </c>
    </row>
    <row r="9" spans="1:12" x14ac:dyDescent="0.3">
      <c r="A9" t="s">
        <v>12</v>
      </c>
      <c r="B9">
        <v>2</v>
      </c>
      <c r="C9" s="1">
        <f>IF(tab_Stauchung[[#This Row],[Kinderzahl]]&gt;=$F$1,tab_Stauchung[[#This Row],[Kinderzahl]]-($F$1-$F$2),IF(AND(tab_Stauchung[[#This Row],[Kinderzahl]]&gt;=$F$2,tab_Stauchung[[#This Row],[Kinderzahl]]&lt;=$F$1),$F$2,tab_Stauchung[[#This Row],[Kinderzahl]]))</f>
        <v>2</v>
      </c>
      <c r="D9" s="1">
        <f>tab_Stauchung[[#This Row],[Neu]]/MAX(tab_Stauchung[Neu])</f>
        <v>0.2857142857142857</v>
      </c>
    </row>
    <row r="10" spans="1:12" x14ac:dyDescent="0.3">
      <c r="A10" t="s">
        <v>13</v>
      </c>
      <c r="B10">
        <v>4</v>
      </c>
      <c r="C10" s="1">
        <f>IF(tab_Stauchung[[#This Row],[Kinderzahl]]&gt;=$F$1,tab_Stauchung[[#This Row],[Kinderzahl]]-($F$1-$F$2),IF(AND(tab_Stauchung[[#This Row],[Kinderzahl]]&gt;=$F$2,tab_Stauchung[[#This Row],[Kinderzahl]]&lt;=$F$1),$F$2,tab_Stauchung[[#This Row],[Kinderzahl]]))</f>
        <v>4</v>
      </c>
      <c r="D10" s="1">
        <f>tab_Stauchung[[#This Row],[Neu]]/MAX(tab_Stauchung[Neu])</f>
        <v>0.5714285714285714</v>
      </c>
    </row>
    <row r="11" spans="1:12" x14ac:dyDescent="0.3">
      <c r="A11" t="s">
        <v>14</v>
      </c>
      <c r="B11">
        <v>2</v>
      </c>
      <c r="C11" s="1">
        <f>IF(tab_Stauchung[[#This Row],[Kinderzahl]]&gt;=$F$1,tab_Stauchung[[#This Row],[Kinderzahl]]-($F$1-$F$2),IF(AND(tab_Stauchung[[#This Row],[Kinderzahl]]&gt;=$F$2,tab_Stauchung[[#This Row],[Kinderzahl]]&lt;=$F$1),$F$2,tab_Stauchung[[#This Row],[Kinderzahl]]))</f>
        <v>2</v>
      </c>
      <c r="D11" s="1">
        <f>tab_Stauchung[[#This Row],[Neu]]/MAX(tab_Stauchung[Neu])</f>
        <v>0.2857142857142857</v>
      </c>
    </row>
    <row r="12" spans="1:12" x14ac:dyDescent="0.3">
      <c r="A12" t="s">
        <v>15</v>
      </c>
      <c r="B12">
        <v>22</v>
      </c>
      <c r="C12" s="1">
        <f>IF(tab_Stauchung[[#This Row],[Kinderzahl]]&gt;=$F$1,tab_Stauchung[[#This Row],[Kinderzahl]]-($F$1-$F$2),IF(AND(tab_Stauchung[[#This Row],[Kinderzahl]]&gt;=$F$2,tab_Stauchung[[#This Row],[Kinderzahl]]&lt;=$F$1),$F$2,tab_Stauchung[[#This Row],[Kinderzahl]]))</f>
        <v>7</v>
      </c>
      <c r="D12" s="1">
        <f>tab_Stauchung[[#This Row],[Neu]]/MAX(tab_Stauchung[Neu])</f>
        <v>1</v>
      </c>
    </row>
    <row r="16" spans="1:12" x14ac:dyDescent="0.3">
      <c r="H16" t="s">
        <v>17</v>
      </c>
    </row>
    <row r="18" spans="8:13" x14ac:dyDescent="0.3">
      <c r="H18">
        <f>IF(OR(F1="",F2=""),#N/A,F2/MAX(C5:C12))</f>
        <v>0.7142857142857143</v>
      </c>
      <c r="I18">
        <v>0.5</v>
      </c>
      <c r="J18">
        <f>H18</f>
        <v>0.7142857142857143</v>
      </c>
      <c r="K18">
        <v>0</v>
      </c>
      <c r="L18">
        <f>J18</f>
        <v>0.7142857142857143</v>
      </c>
      <c r="M18">
        <v>0.6</v>
      </c>
    </row>
    <row r="19" spans="8:13" x14ac:dyDescent="0.3">
      <c r="J19">
        <f>H18</f>
        <v>0.7142857142857143</v>
      </c>
      <c r="K19">
        <f>COUNTA(tab_Stauchung[Mitarbeiter])+0.3</f>
        <v>8.3000000000000007</v>
      </c>
      <c r="L19">
        <f>J18</f>
        <v>0.7142857142857143</v>
      </c>
      <c r="M19">
        <f>K19</f>
        <v>8.3000000000000007</v>
      </c>
    </row>
    <row r="30" spans="8:13" x14ac:dyDescent="0.3">
      <c r="K30" t="s">
        <v>4</v>
      </c>
    </row>
  </sheetData>
  <dataValidations count="2">
    <dataValidation type="decimal" operator="lessThanOrEqual" allowBlank="1" showInputMessage="1" showErrorMessage="1" sqref="F2" xr:uid="{DE1A3BC6-E3B5-4EC4-8EB8-CBA61CEABE65}">
      <formula1>F1</formula1>
    </dataValidation>
    <dataValidation type="decimal" operator="greaterThanOrEqual" allowBlank="1" showInputMessage="1" showErrorMessage="1" sqref="F1" xr:uid="{3D144372-6952-496E-BBEA-55ADE8759229}">
      <formula1>F2</formula1>
    </dataValidation>
  </dataValidations>
  <pageMargins left="0.7" right="0.7" top="0.78740157499999996" bottom="0.78740157499999996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EE7CD-A91E-41F6-AE23-A8499E461091}">
  <dimension ref="A1:N30"/>
  <sheetViews>
    <sheetView showGridLines="0" zoomScale="145" zoomScaleNormal="145" workbookViewId="0">
      <selection activeCell="M5" sqref="M5"/>
    </sheetView>
  </sheetViews>
  <sheetFormatPr baseColWidth="10" defaultRowHeight="14.4" x14ac:dyDescent="0.3"/>
  <cols>
    <col min="1" max="1" width="13.33203125" customWidth="1"/>
    <col min="7" max="7" width="6" customWidth="1"/>
    <col min="9" max="9" width="7.77734375" customWidth="1"/>
    <col min="10" max="10" width="2.77734375" customWidth="1"/>
    <col min="12" max="12" width="6.77734375" bestFit="1" customWidth="1"/>
    <col min="13" max="13" width="5.109375" customWidth="1"/>
    <col min="14" max="14" width="5.33203125" bestFit="1" customWidth="1"/>
  </cols>
  <sheetData>
    <row r="1" spans="1:14" x14ac:dyDescent="0.3">
      <c r="A1" t="s">
        <v>22</v>
      </c>
      <c r="E1" t="s">
        <v>5</v>
      </c>
      <c r="F1">
        <v>20</v>
      </c>
      <c r="H1" t="s">
        <v>18</v>
      </c>
      <c r="L1" s="5" t="s">
        <v>19</v>
      </c>
      <c r="M1" s="5" t="s">
        <v>21</v>
      </c>
      <c r="N1" s="5" t="s">
        <v>20</v>
      </c>
    </row>
    <row r="2" spans="1:14" x14ac:dyDescent="0.3">
      <c r="E2" t="s">
        <v>6</v>
      </c>
      <c r="F2">
        <v>5</v>
      </c>
      <c r="G2" s="4" t="s">
        <v>1</v>
      </c>
      <c r="H2" s="3">
        <f>I2</f>
        <v>0.7142857142857143</v>
      </c>
      <c r="I2" s="3">
        <f>F2/MAX(tab_Kinder115[Neu])</f>
        <v>0.7142857142857143</v>
      </c>
      <c r="L2">
        <v>1</v>
      </c>
      <c r="M2">
        <v>0</v>
      </c>
      <c r="N2">
        <f>MAX(tab_Kinder115[Kinderzahl])</f>
        <v>22</v>
      </c>
    </row>
    <row r="3" spans="1:14" x14ac:dyDescent="0.3">
      <c r="G3" s="4" t="s">
        <v>2</v>
      </c>
      <c r="H3">
        <v>0.2</v>
      </c>
      <c r="I3">
        <f>COUNTA(tab_Kinder115[Mitarbeiter])+0.3</f>
        <v>8.3000000000000007</v>
      </c>
      <c r="L3" s="3">
        <f>H2+0.03</f>
        <v>0.74428571428571433</v>
      </c>
      <c r="M3">
        <v>0</v>
      </c>
      <c r="N3">
        <f>F1</f>
        <v>20</v>
      </c>
    </row>
    <row r="4" spans="1:14" x14ac:dyDescent="0.3">
      <c r="A4" t="s">
        <v>16</v>
      </c>
      <c r="B4" t="s">
        <v>7</v>
      </c>
      <c r="C4" t="s">
        <v>0</v>
      </c>
      <c r="D4" t="s">
        <v>3</v>
      </c>
      <c r="L4" s="3">
        <f>L3</f>
        <v>0.74428571428571433</v>
      </c>
      <c r="M4">
        <v>0.3</v>
      </c>
    </row>
    <row r="5" spans="1:14" x14ac:dyDescent="0.3">
      <c r="A5" t="s">
        <v>8</v>
      </c>
      <c r="B5">
        <v>1</v>
      </c>
      <c r="C5">
        <f>IF(tab_Kinder115[[#This Row],[Kinderzahl]]&gt;=$F$1,tab_Kinder115[[#This Row],[Kinderzahl]]-($F$1-$F$2),IF(AND(tab_Kinder115[[#This Row],[Kinderzahl]]&gt;=$F$2,tab_Kinder115[[#This Row],[Kinderzahl]]&lt;=$F$1),$F$2,tab_Kinder115[[#This Row],[Kinderzahl]]))</f>
        <v>1</v>
      </c>
      <c r="D5">
        <f>tab_Kinder115[[#This Row],[Neu]]/MAX(tab_Kinder115[Neu])</f>
        <v>0.14285714285714285</v>
      </c>
      <c r="L5" s="3">
        <f>L6</f>
        <v>0.68428571428571427</v>
      </c>
      <c r="M5">
        <v>-0.25</v>
      </c>
    </row>
    <row r="6" spans="1:14" x14ac:dyDescent="0.3">
      <c r="A6" t="s">
        <v>9</v>
      </c>
      <c r="B6">
        <v>1</v>
      </c>
      <c r="C6">
        <f>IF(tab_Kinder115[[#This Row],[Kinderzahl]]&gt;=$F$1,tab_Kinder115[[#This Row],[Kinderzahl]]-($F$1-$F$2),IF(AND(tab_Kinder115[[#This Row],[Kinderzahl]]&gt;=$F$2,tab_Kinder115[[#This Row],[Kinderzahl]]&lt;=$F$1),$F$2,tab_Kinder115[[#This Row],[Kinderzahl]]))</f>
        <v>1</v>
      </c>
      <c r="D6">
        <f>tab_Kinder115[[#This Row],[Neu]]/MAX(tab_Kinder115[Neu])</f>
        <v>0.14285714285714285</v>
      </c>
      <c r="L6" s="3">
        <f>H2-0.03</f>
        <v>0.68428571428571427</v>
      </c>
      <c r="M6">
        <v>0</v>
      </c>
      <c r="N6">
        <f>F2</f>
        <v>5</v>
      </c>
    </row>
    <row r="7" spans="1:14" x14ac:dyDescent="0.3">
      <c r="A7" t="s">
        <v>10</v>
      </c>
      <c r="B7">
        <v>3</v>
      </c>
      <c r="C7">
        <f>IF(tab_Kinder115[[#This Row],[Kinderzahl]]&gt;=$F$1,tab_Kinder115[[#This Row],[Kinderzahl]]-($F$1-$F$2),IF(AND(tab_Kinder115[[#This Row],[Kinderzahl]]&gt;=$F$2,tab_Kinder115[[#This Row],[Kinderzahl]]&lt;=$F$1),$F$2,tab_Kinder115[[#This Row],[Kinderzahl]]))</f>
        <v>3</v>
      </c>
      <c r="D7">
        <f>tab_Kinder115[[#This Row],[Neu]]/MAX(tab_Kinder115[Neu])</f>
        <v>0.42857142857142855</v>
      </c>
      <c r="L7">
        <v>0</v>
      </c>
      <c r="M7">
        <v>0</v>
      </c>
      <c r="N7">
        <v>0</v>
      </c>
    </row>
    <row r="8" spans="1:14" x14ac:dyDescent="0.3">
      <c r="A8" t="s">
        <v>11</v>
      </c>
      <c r="B8">
        <v>2</v>
      </c>
      <c r="C8">
        <f>IF(tab_Kinder115[[#This Row],[Kinderzahl]]&gt;=$F$1,tab_Kinder115[[#This Row],[Kinderzahl]]-($F$1-$F$2),IF(AND(tab_Kinder115[[#This Row],[Kinderzahl]]&gt;=$F$2,tab_Kinder115[[#This Row],[Kinderzahl]]&lt;=$F$1),$F$2,tab_Kinder115[[#This Row],[Kinderzahl]]))</f>
        <v>2</v>
      </c>
      <c r="D8">
        <f>tab_Kinder115[[#This Row],[Neu]]/MAX(tab_Kinder115[Neu])</f>
        <v>0.2857142857142857</v>
      </c>
    </row>
    <row r="9" spans="1:14" x14ac:dyDescent="0.3">
      <c r="A9" t="s">
        <v>12</v>
      </c>
      <c r="B9">
        <v>2</v>
      </c>
      <c r="C9" s="1">
        <f>IF(tab_Kinder115[[#This Row],[Kinderzahl]]&gt;=$F$1,tab_Kinder115[[#This Row],[Kinderzahl]]-($F$1-$F$2),IF(AND(tab_Kinder115[[#This Row],[Kinderzahl]]&gt;=$F$2,tab_Kinder115[[#This Row],[Kinderzahl]]&lt;=$F$1),$F$2,tab_Kinder115[[#This Row],[Kinderzahl]]))</f>
        <v>2</v>
      </c>
      <c r="D9" s="1">
        <f>tab_Kinder115[[#This Row],[Neu]]/MAX(tab_Kinder115[Neu])</f>
        <v>0.2857142857142857</v>
      </c>
    </row>
    <row r="10" spans="1:14" x14ac:dyDescent="0.3">
      <c r="A10" t="s">
        <v>13</v>
      </c>
      <c r="B10">
        <v>4</v>
      </c>
      <c r="C10" s="1">
        <f>IF(tab_Kinder115[[#This Row],[Kinderzahl]]&gt;=$F$1,tab_Kinder115[[#This Row],[Kinderzahl]]-($F$1-$F$2),IF(AND(tab_Kinder115[[#This Row],[Kinderzahl]]&gt;=$F$2,tab_Kinder115[[#This Row],[Kinderzahl]]&lt;=$F$1),$F$2,tab_Kinder115[[#This Row],[Kinderzahl]]))</f>
        <v>4</v>
      </c>
      <c r="D10" s="1">
        <f>tab_Kinder115[[#This Row],[Neu]]/MAX(tab_Kinder115[Neu])</f>
        <v>0.5714285714285714</v>
      </c>
      <c r="L10" s="3"/>
    </row>
    <row r="11" spans="1:14" x14ac:dyDescent="0.3">
      <c r="A11" t="s">
        <v>14</v>
      </c>
      <c r="B11">
        <v>2</v>
      </c>
      <c r="C11" s="1">
        <f>IF(tab_Kinder115[[#This Row],[Kinderzahl]]&gt;=$F$1,tab_Kinder115[[#This Row],[Kinderzahl]]-($F$1-$F$2),IF(AND(tab_Kinder115[[#This Row],[Kinderzahl]]&gt;=$F$2,tab_Kinder115[[#This Row],[Kinderzahl]]&lt;=$F$1),$F$2,tab_Kinder115[[#This Row],[Kinderzahl]]))</f>
        <v>2</v>
      </c>
      <c r="D11" s="1">
        <f>tab_Kinder115[[#This Row],[Neu]]/MAX(tab_Kinder115[Neu])</f>
        <v>0.2857142857142857</v>
      </c>
    </row>
    <row r="12" spans="1:14" x14ac:dyDescent="0.3">
      <c r="A12" t="s">
        <v>15</v>
      </c>
      <c r="B12">
        <v>22</v>
      </c>
      <c r="C12" s="1">
        <f>IF(tab_Kinder115[[#This Row],[Kinderzahl]]&gt;=$F$1,tab_Kinder115[[#This Row],[Kinderzahl]]-($F$1-$F$2),IF(AND(tab_Kinder115[[#This Row],[Kinderzahl]]&gt;=$F$2,tab_Kinder115[[#This Row],[Kinderzahl]]&lt;=$F$1),$F$2,tab_Kinder115[[#This Row],[Kinderzahl]]))</f>
        <v>7</v>
      </c>
      <c r="D12" s="1">
        <f>tab_Kinder115[[#This Row],[Neu]]/MAX(tab_Kinder115[Neu])</f>
        <v>1</v>
      </c>
    </row>
    <row r="18" spans="2:11" x14ac:dyDescent="0.3">
      <c r="B18" s="2"/>
    </row>
    <row r="30" spans="2:11" x14ac:dyDescent="0.3">
      <c r="K30" t="s">
        <v>4</v>
      </c>
    </row>
  </sheetData>
  <dataValidations count="2">
    <dataValidation type="decimal" operator="greaterThanOrEqual" allowBlank="1" showInputMessage="1" showErrorMessage="1" sqref="F1" xr:uid="{20EE1C26-6AAB-4BEC-A5D6-7264AEB4E576}">
      <formula1>F2</formula1>
    </dataValidation>
    <dataValidation type="decimal" operator="lessThanOrEqual" allowBlank="1" showInputMessage="1" showErrorMessage="1" sqref="F2" xr:uid="{B2219B73-8AC3-4AA6-B5C4-418BE4692727}">
      <formula1>F1</formula1>
    </dataValidation>
  </dataValidations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46E39-11DA-40BB-B0BC-A27F9EE1AA86}">
  <dimension ref="A1:N30"/>
  <sheetViews>
    <sheetView showGridLines="0" topLeftCell="A3" zoomScale="175" zoomScaleNormal="175" workbookViewId="0">
      <selection activeCell="D14" sqref="D14"/>
    </sheetView>
  </sheetViews>
  <sheetFormatPr baseColWidth="10" defaultRowHeight="14.4" x14ac:dyDescent="0.3"/>
  <cols>
    <col min="1" max="1" width="13.33203125" customWidth="1"/>
    <col min="7" max="7" width="6" customWidth="1"/>
    <col min="9" max="9" width="7.77734375" customWidth="1"/>
    <col min="10" max="10" width="2.77734375" customWidth="1"/>
    <col min="12" max="12" width="6.77734375" bestFit="1" customWidth="1"/>
    <col min="13" max="13" width="5.109375" customWidth="1"/>
    <col min="14" max="14" width="5.33203125" bestFit="1" customWidth="1"/>
  </cols>
  <sheetData>
    <row r="1" spans="1:14" x14ac:dyDescent="0.3">
      <c r="A1" t="s">
        <v>22</v>
      </c>
      <c r="E1" t="s">
        <v>5</v>
      </c>
      <c r="F1">
        <v>20</v>
      </c>
      <c r="H1" t="s">
        <v>18</v>
      </c>
      <c r="L1" s="5" t="s">
        <v>19</v>
      </c>
      <c r="M1" s="5" t="s">
        <v>21</v>
      </c>
      <c r="N1" s="5" t="s">
        <v>20</v>
      </c>
    </row>
    <row r="2" spans="1:14" x14ac:dyDescent="0.3">
      <c r="E2" t="s">
        <v>6</v>
      </c>
      <c r="F2">
        <v>5</v>
      </c>
      <c r="G2" s="4" t="s">
        <v>1</v>
      </c>
      <c r="H2" s="3">
        <f>I2</f>
        <v>0.7142857142857143</v>
      </c>
      <c r="I2" s="3">
        <f>F2/MAX(tab_Kinder1157[Neu])</f>
        <v>0.7142857142857143</v>
      </c>
      <c r="L2">
        <v>1</v>
      </c>
      <c r="M2">
        <v>0</v>
      </c>
      <c r="N2">
        <f>MAX(tab_Kinder1157[Kinderzahl])</f>
        <v>22</v>
      </c>
    </row>
    <row r="3" spans="1:14" x14ac:dyDescent="0.3">
      <c r="G3" s="4" t="s">
        <v>2</v>
      </c>
      <c r="H3">
        <v>0.2</v>
      </c>
      <c r="I3">
        <f>COUNTA(tab_Kinder1157[Mitarbeiter])+0.3</f>
        <v>8.3000000000000007</v>
      </c>
      <c r="L3" s="3">
        <f>H2+0.03</f>
        <v>0.74428571428571433</v>
      </c>
      <c r="M3">
        <v>0</v>
      </c>
      <c r="N3">
        <f>F1</f>
        <v>20</v>
      </c>
    </row>
    <row r="4" spans="1:14" x14ac:dyDescent="0.3">
      <c r="A4" t="s">
        <v>16</v>
      </c>
      <c r="B4" t="s">
        <v>7</v>
      </c>
      <c r="C4" t="s">
        <v>0</v>
      </c>
      <c r="D4" t="s">
        <v>3</v>
      </c>
      <c r="L4" s="3">
        <f>H2-0.03</f>
        <v>0.68428571428571427</v>
      </c>
      <c r="M4">
        <v>0</v>
      </c>
      <c r="N4">
        <f>F2</f>
        <v>5</v>
      </c>
    </row>
    <row r="5" spans="1:14" x14ac:dyDescent="0.3">
      <c r="A5" t="s">
        <v>8</v>
      </c>
      <c r="B5">
        <v>1</v>
      </c>
      <c r="C5">
        <f>IF(tab_Kinder1157[[#This Row],[Kinderzahl]]&gt;=$F$1,tab_Kinder1157[[#This Row],[Kinderzahl]]-($F$1-$F$2),IF(AND(tab_Kinder1157[[#This Row],[Kinderzahl]]&gt;=$F$2,tab_Kinder1157[[#This Row],[Kinderzahl]]&lt;=$F$1),$F$2,tab_Kinder1157[[#This Row],[Kinderzahl]]))</f>
        <v>1</v>
      </c>
      <c r="D5">
        <f>tab_Kinder1157[[#This Row],[Neu]]/MAX(tab_Kinder1157[Neu])</f>
        <v>0.14285714285714285</v>
      </c>
      <c r="L5">
        <v>0</v>
      </c>
      <c r="M5">
        <v>0</v>
      </c>
      <c r="N5">
        <v>0</v>
      </c>
    </row>
    <row r="6" spans="1:14" x14ac:dyDescent="0.3">
      <c r="A6" t="s">
        <v>9</v>
      </c>
      <c r="B6">
        <v>1</v>
      </c>
      <c r="C6">
        <f>IF(tab_Kinder1157[[#This Row],[Kinderzahl]]&gt;=$F$1,tab_Kinder1157[[#This Row],[Kinderzahl]]-($F$1-$F$2),IF(AND(tab_Kinder1157[[#This Row],[Kinderzahl]]&gt;=$F$2,tab_Kinder1157[[#This Row],[Kinderzahl]]&lt;=$F$1),$F$2,tab_Kinder1157[[#This Row],[Kinderzahl]]))</f>
        <v>1</v>
      </c>
      <c r="D6">
        <f>tab_Kinder1157[[#This Row],[Neu]]/MAX(tab_Kinder1157[Neu])</f>
        <v>0.14285714285714285</v>
      </c>
    </row>
    <row r="7" spans="1:14" x14ac:dyDescent="0.3">
      <c r="A7" t="s">
        <v>10</v>
      </c>
      <c r="B7">
        <v>3</v>
      </c>
      <c r="C7">
        <f>IF(tab_Kinder1157[[#This Row],[Kinderzahl]]&gt;=$F$1,tab_Kinder1157[[#This Row],[Kinderzahl]]-($F$1-$F$2),IF(AND(tab_Kinder1157[[#This Row],[Kinderzahl]]&gt;=$F$2,tab_Kinder1157[[#This Row],[Kinderzahl]]&lt;=$F$1),$F$2,tab_Kinder1157[[#This Row],[Kinderzahl]]))</f>
        <v>3</v>
      </c>
      <c r="D7">
        <f>tab_Kinder1157[[#This Row],[Neu]]/MAX(tab_Kinder1157[Neu])</f>
        <v>0.42857142857142855</v>
      </c>
    </row>
    <row r="8" spans="1:14" x14ac:dyDescent="0.3">
      <c r="A8" t="s">
        <v>11</v>
      </c>
      <c r="B8">
        <v>2</v>
      </c>
      <c r="C8">
        <f>IF(tab_Kinder1157[[#This Row],[Kinderzahl]]&gt;=$F$1,tab_Kinder1157[[#This Row],[Kinderzahl]]-($F$1-$F$2),IF(AND(tab_Kinder1157[[#This Row],[Kinderzahl]]&gt;=$F$2,tab_Kinder1157[[#This Row],[Kinderzahl]]&lt;=$F$1),$F$2,tab_Kinder1157[[#This Row],[Kinderzahl]]))</f>
        <v>2</v>
      </c>
      <c r="D8">
        <f>tab_Kinder1157[[#This Row],[Neu]]/MAX(tab_Kinder1157[Neu])</f>
        <v>0.2857142857142857</v>
      </c>
      <c r="L8" s="3"/>
    </row>
    <row r="9" spans="1:14" x14ac:dyDescent="0.3">
      <c r="A9" t="s">
        <v>12</v>
      </c>
      <c r="B9">
        <v>2</v>
      </c>
      <c r="C9" s="1">
        <f>IF(tab_Kinder1157[[#This Row],[Kinderzahl]]&gt;=$F$1,tab_Kinder1157[[#This Row],[Kinderzahl]]-($F$1-$F$2),IF(AND(tab_Kinder1157[[#This Row],[Kinderzahl]]&gt;=$F$2,tab_Kinder1157[[#This Row],[Kinderzahl]]&lt;=$F$1),$F$2,tab_Kinder1157[[#This Row],[Kinderzahl]]))</f>
        <v>2</v>
      </c>
      <c r="D9" s="1">
        <f>tab_Kinder1157[[#This Row],[Neu]]/MAX(tab_Kinder1157[Neu])</f>
        <v>0.2857142857142857</v>
      </c>
    </row>
    <row r="10" spans="1:14" x14ac:dyDescent="0.3">
      <c r="A10" t="s">
        <v>13</v>
      </c>
      <c r="B10">
        <v>4</v>
      </c>
      <c r="C10" s="1">
        <f>IF(tab_Kinder1157[[#This Row],[Kinderzahl]]&gt;=$F$1,tab_Kinder1157[[#This Row],[Kinderzahl]]-($F$1-$F$2),IF(AND(tab_Kinder1157[[#This Row],[Kinderzahl]]&gt;=$F$2,tab_Kinder1157[[#This Row],[Kinderzahl]]&lt;=$F$1),$F$2,tab_Kinder1157[[#This Row],[Kinderzahl]]))</f>
        <v>4</v>
      </c>
      <c r="D10" s="1">
        <f>tab_Kinder1157[[#This Row],[Neu]]/MAX(tab_Kinder1157[Neu])</f>
        <v>0.5714285714285714</v>
      </c>
    </row>
    <row r="11" spans="1:14" x14ac:dyDescent="0.3">
      <c r="A11" t="s">
        <v>14</v>
      </c>
      <c r="B11">
        <v>2</v>
      </c>
      <c r="C11" s="1">
        <f>IF(tab_Kinder1157[[#This Row],[Kinderzahl]]&gt;=$F$1,tab_Kinder1157[[#This Row],[Kinderzahl]]-($F$1-$F$2),IF(AND(tab_Kinder1157[[#This Row],[Kinderzahl]]&gt;=$F$2,tab_Kinder1157[[#This Row],[Kinderzahl]]&lt;=$F$1),$F$2,tab_Kinder1157[[#This Row],[Kinderzahl]]))</f>
        <v>2</v>
      </c>
      <c r="D11" s="1">
        <f>tab_Kinder1157[[#This Row],[Neu]]/MAX(tab_Kinder1157[Neu])</f>
        <v>0.2857142857142857</v>
      </c>
    </row>
    <row r="12" spans="1:14" x14ac:dyDescent="0.3">
      <c r="A12" t="s">
        <v>15</v>
      </c>
      <c r="B12">
        <v>22</v>
      </c>
      <c r="C12" s="1">
        <f>IF(tab_Kinder1157[[#This Row],[Kinderzahl]]&gt;=$F$1,tab_Kinder1157[[#This Row],[Kinderzahl]]-($F$1-$F$2),IF(AND(tab_Kinder1157[[#This Row],[Kinderzahl]]&gt;=$F$2,tab_Kinder1157[[#This Row],[Kinderzahl]]&lt;=$F$1),$F$2,tab_Kinder1157[[#This Row],[Kinderzahl]]))</f>
        <v>7</v>
      </c>
      <c r="D12" s="1">
        <f>tab_Kinder1157[[#This Row],[Neu]]/MAX(tab_Kinder1157[Neu])</f>
        <v>1</v>
      </c>
    </row>
    <row r="18" spans="2:11" x14ac:dyDescent="0.3">
      <c r="B18" s="2"/>
    </row>
    <row r="30" spans="2:11" x14ac:dyDescent="0.3">
      <c r="K30" t="s">
        <v>4</v>
      </c>
    </row>
  </sheetData>
  <dataValidations count="2">
    <dataValidation type="decimal" operator="lessThanOrEqual" allowBlank="1" showInputMessage="1" showErrorMessage="1" sqref="F2" xr:uid="{6CE2FD53-5007-4B33-8BB9-BF7A13713465}">
      <formula1>F1</formula1>
    </dataValidation>
    <dataValidation type="decimal" operator="greaterThanOrEqual" allowBlank="1" showInputMessage="1" showErrorMessage="1" sqref="F1" xr:uid="{A4303801-B16A-44C7-8FBA-81B16027986D}">
      <formula1>F2</formula1>
    </dataValidation>
  </dataValidations>
  <pageMargins left="0.7" right="0.7" top="0.78740157499999996" bottom="0.78740157499999996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88B4F-D97F-4735-8997-71E310DF87D2}">
  <dimension ref="A1:N30"/>
  <sheetViews>
    <sheetView showGridLines="0" zoomScale="145" zoomScaleNormal="145" workbookViewId="0">
      <selection activeCell="D14" sqref="D14"/>
    </sheetView>
  </sheetViews>
  <sheetFormatPr baseColWidth="10" defaultRowHeight="14.4" x14ac:dyDescent="0.3"/>
  <cols>
    <col min="1" max="1" width="13.33203125" customWidth="1"/>
    <col min="7" max="7" width="6" customWidth="1"/>
    <col min="9" max="9" width="7.77734375" customWidth="1"/>
    <col min="10" max="10" width="2.77734375" customWidth="1"/>
    <col min="12" max="12" width="6.77734375" bestFit="1" customWidth="1"/>
    <col min="13" max="13" width="5.109375" customWidth="1"/>
    <col min="14" max="14" width="5.33203125" bestFit="1" customWidth="1"/>
  </cols>
  <sheetData>
    <row r="1" spans="1:14" x14ac:dyDescent="0.3">
      <c r="A1" t="s">
        <v>22</v>
      </c>
      <c r="E1" t="s">
        <v>5</v>
      </c>
      <c r="F1">
        <v>20</v>
      </c>
      <c r="H1" t="s">
        <v>18</v>
      </c>
      <c r="L1" s="5" t="s">
        <v>19</v>
      </c>
      <c r="M1" s="5" t="s">
        <v>21</v>
      </c>
      <c r="N1" s="5" t="s">
        <v>20</v>
      </c>
    </row>
    <row r="2" spans="1:14" x14ac:dyDescent="0.3">
      <c r="E2" t="s">
        <v>6</v>
      </c>
      <c r="F2">
        <v>5</v>
      </c>
      <c r="G2" s="4" t="s">
        <v>1</v>
      </c>
      <c r="H2" s="3">
        <f>I2</f>
        <v>0.7142857142857143</v>
      </c>
      <c r="I2" s="3">
        <f>F2/MAX(tab_Kinder1158[Neu])</f>
        <v>0.7142857142857143</v>
      </c>
      <c r="L2">
        <v>1</v>
      </c>
      <c r="M2">
        <v>0</v>
      </c>
      <c r="N2">
        <f>MAX(tab_Kinder1158[Kinderzahl])</f>
        <v>22</v>
      </c>
    </row>
    <row r="3" spans="1:14" x14ac:dyDescent="0.3">
      <c r="G3" s="4" t="s">
        <v>2</v>
      </c>
      <c r="H3">
        <v>0.2</v>
      </c>
      <c r="I3">
        <f>COUNTA(tab_Kinder1158[Mitarbeiter])+0.3</f>
        <v>8.3000000000000007</v>
      </c>
      <c r="L3" s="3">
        <f>H2+0.02</f>
        <v>0.73428571428571432</v>
      </c>
      <c r="M3">
        <v>0</v>
      </c>
      <c r="N3">
        <f>F1</f>
        <v>20</v>
      </c>
    </row>
    <row r="4" spans="1:14" x14ac:dyDescent="0.3">
      <c r="A4" t="s">
        <v>16</v>
      </c>
      <c r="B4" t="s">
        <v>7</v>
      </c>
      <c r="C4" t="s">
        <v>0</v>
      </c>
      <c r="D4" t="s">
        <v>3</v>
      </c>
      <c r="L4" s="3">
        <f>L3</f>
        <v>0.73428571428571432</v>
      </c>
      <c r="M4">
        <v>0.2</v>
      </c>
    </row>
    <row r="5" spans="1:14" x14ac:dyDescent="0.3">
      <c r="A5" t="s">
        <v>8</v>
      </c>
      <c r="B5">
        <v>1</v>
      </c>
      <c r="C5">
        <f>IF(tab_Kinder1158[[#This Row],[Kinderzahl]]&gt;=$F$1,tab_Kinder1158[[#This Row],[Kinderzahl]]-($F$1-$F$2),IF(AND(tab_Kinder1158[[#This Row],[Kinderzahl]]&gt;=$F$2,tab_Kinder1158[[#This Row],[Kinderzahl]]&lt;=$F$1),$F$2,tab_Kinder1158[[#This Row],[Kinderzahl]]))</f>
        <v>1</v>
      </c>
      <c r="D5">
        <f>tab_Kinder1158[[#This Row],[Neu]]/MAX(tab_Kinder1158[Neu])</f>
        <v>0.14285714285714285</v>
      </c>
      <c r="L5" s="3">
        <f>L4</f>
        <v>0.73428571428571432</v>
      </c>
      <c r="M5">
        <f>M8</f>
        <v>-0.2</v>
      </c>
    </row>
    <row r="6" spans="1:14" x14ac:dyDescent="0.3">
      <c r="A6" t="s">
        <v>9</v>
      </c>
      <c r="B6">
        <v>1</v>
      </c>
      <c r="C6">
        <f>IF(tab_Kinder1158[[#This Row],[Kinderzahl]]&gt;=$F$1,tab_Kinder1158[[#This Row],[Kinderzahl]]-($F$1-$F$2),IF(AND(tab_Kinder1158[[#This Row],[Kinderzahl]]&gt;=$F$2,tab_Kinder1158[[#This Row],[Kinderzahl]]&lt;=$F$1),$F$2,tab_Kinder1158[[#This Row],[Kinderzahl]]))</f>
        <v>1</v>
      </c>
      <c r="D6">
        <f>tab_Kinder1158[[#This Row],[Neu]]/MAX(tab_Kinder1158[Neu])</f>
        <v>0.14285714285714285</v>
      </c>
    </row>
    <row r="7" spans="1:14" x14ac:dyDescent="0.3">
      <c r="A7" t="s">
        <v>10</v>
      </c>
      <c r="B7">
        <v>3</v>
      </c>
      <c r="C7">
        <f>IF(tab_Kinder1158[[#This Row],[Kinderzahl]]&gt;=$F$1,tab_Kinder1158[[#This Row],[Kinderzahl]]-($F$1-$F$2),IF(AND(tab_Kinder1158[[#This Row],[Kinderzahl]]&gt;=$F$2,tab_Kinder1158[[#This Row],[Kinderzahl]]&lt;=$F$1),$F$2,tab_Kinder1158[[#This Row],[Kinderzahl]]))</f>
        <v>3</v>
      </c>
      <c r="D7">
        <f>tab_Kinder1158[[#This Row],[Neu]]/MAX(tab_Kinder1158[Neu])</f>
        <v>0.42857142857142855</v>
      </c>
      <c r="L7" s="3">
        <f>L8</f>
        <v>0.69428571428571428</v>
      </c>
      <c r="M7">
        <f>M4</f>
        <v>0.2</v>
      </c>
    </row>
    <row r="8" spans="1:14" x14ac:dyDescent="0.3">
      <c r="A8" t="s">
        <v>11</v>
      </c>
      <c r="B8">
        <v>2</v>
      </c>
      <c r="C8">
        <f>IF(tab_Kinder1158[[#This Row],[Kinderzahl]]&gt;=$F$1,tab_Kinder1158[[#This Row],[Kinderzahl]]-($F$1-$F$2),IF(AND(tab_Kinder1158[[#This Row],[Kinderzahl]]&gt;=$F$2,tab_Kinder1158[[#This Row],[Kinderzahl]]&lt;=$F$1),$F$2,tab_Kinder1158[[#This Row],[Kinderzahl]]))</f>
        <v>2</v>
      </c>
      <c r="D8">
        <f>tab_Kinder1158[[#This Row],[Neu]]/MAX(tab_Kinder1158[Neu])</f>
        <v>0.2857142857142857</v>
      </c>
      <c r="L8" s="3">
        <f>L9</f>
        <v>0.69428571428571428</v>
      </c>
      <c r="M8">
        <v>-0.2</v>
      </c>
    </row>
    <row r="9" spans="1:14" x14ac:dyDescent="0.3">
      <c r="A9" t="s">
        <v>12</v>
      </c>
      <c r="B9">
        <v>2</v>
      </c>
      <c r="C9" s="1">
        <f>IF(tab_Kinder1158[[#This Row],[Kinderzahl]]&gt;=$F$1,tab_Kinder1158[[#This Row],[Kinderzahl]]-($F$1-$F$2),IF(AND(tab_Kinder1158[[#This Row],[Kinderzahl]]&gt;=$F$2,tab_Kinder1158[[#This Row],[Kinderzahl]]&lt;=$F$1),$F$2,tab_Kinder1158[[#This Row],[Kinderzahl]]))</f>
        <v>2</v>
      </c>
      <c r="D9" s="1">
        <f>tab_Kinder1158[[#This Row],[Neu]]/MAX(tab_Kinder1158[Neu])</f>
        <v>0.2857142857142857</v>
      </c>
      <c r="L9" s="3">
        <f>H2-0.02</f>
        <v>0.69428571428571428</v>
      </c>
      <c r="M9">
        <v>0</v>
      </c>
      <c r="N9">
        <f>F2</f>
        <v>5</v>
      </c>
    </row>
    <row r="10" spans="1:14" x14ac:dyDescent="0.3">
      <c r="A10" t="s">
        <v>13</v>
      </c>
      <c r="B10">
        <v>4</v>
      </c>
      <c r="C10" s="1">
        <f>IF(tab_Kinder1158[[#This Row],[Kinderzahl]]&gt;=$F$1,tab_Kinder1158[[#This Row],[Kinderzahl]]-($F$1-$F$2),IF(AND(tab_Kinder1158[[#This Row],[Kinderzahl]]&gt;=$F$2,tab_Kinder1158[[#This Row],[Kinderzahl]]&lt;=$F$1),$F$2,tab_Kinder1158[[#This Row],[Kinderzahl]]))</f>
        <v>4</v>
      </c>
      <c r="D10" s="1">
        <f>tab_Kinder1158[[#This Row],[Neu]]/MAX(tab_Kinder1158[Neu])</f>
        <v>0.5714285714285714</v>
      </c>
      <c r="L10">
        <v>0</v>
      </c>
      <c r="M10">
        <v>0</v>
      </c>
      <c r="N10">
        <v>0</v>
      </c>
    </row>
    <row r="11" spans="1:14" x14ac:dyDescent="0.3">
      <c r="A11" t="s">
        <v>14</v>
      </c>
      <c r="B11">
        <v>2</v>
      </c>
      <c r="C11" s="1">
        <f>IF(tab_Kinder1158[[#This Row],[Kinderzahl]]&gt;=$F$1,tab_Kinder1158[[#This Row],[Kinderzahl]]-($F$1-$F$2),IF(AND(tab_Kinder1158[[#This Row],[Kinderzahl]]&gt;=$F$2,tab_Kinder1158[[#This Row],[Kinderzahl]]&lt;=$F$1),$F$2,tab_Kinder1158[[#This Row],[Kinderzahl]]))</f>
        <v>2</v>
      </c>
      <c r="D11" s="1">
        <f>tab_Kinder1158[[#This Row],[Neu]]/MAX(tab_Kinder1158[Neu])</f>
        <v>0.2857142857142857</v>
      </c>
    </row>
    <row r="12" spans="1:14" x14ac:dyDescent="0.3">
      <c r="A12" t="s">
        <v>15</v>
      </c>
      <c r="B12">
        <v>22</v>
      </c>
      <c r="C12" s="1">
        <f>IF(tab_Kinder1158[[#This Row],[Kinderzahl]]&gt;=$F$1,tab_Kinder1158[[#This Row],[Kinderzahl]]-($F$1-$F$2),IF(AND(tab_Kinder1158[[#This Row],[Kinderzahl]]&gt;=$F$2,tab_Kinder1158[[#This Row],[Kinderzahl]]&lt;=$F$1),$F$2,tab_Kinder1158[[#This Row],[Kinderzahl]]))</f>
        <v>7</v>
      </c>
      <c r="D12" s="1">
        <f>tab_Kinder1158[[#This Row],[Neu]]/MAX(tab_Kinder1158[Neu])</f>
        <v>1</v>
      </c>
    </row>
    <row r="18" spans="2:11" x14ac:dyDescent="0.3">
      <c r="B18" s="2"/>
    </row>
    <row r="30" spans="2:11" x14ac:dyDescent="0.3">
      <c r="K30" t="s">
        <v>4</v>
      </c>
    </row>
  </sheetData>
  <dataValidations count="2">
    <dataValidation type="decimal" operator="lessThanOrEqual" allowBlank="1" showInputMessage="1" showErrorMessage="1" sqref="F2" xr:uid="{5F9479F5-6DF4-4441-A0A4-FA0CECD61B5B}">
      <formula1>F1</formula1>
    </dataValidation>
    <dataValidation type="decimal" operator="greaterThanOrEqual" allowBlank="1" showInputMessage="1" showErrorMessage="1" sqref="F1" xr:uid="{C1A2DA1D-F660-4FF6-B504-C5D4BEF68E34}">
      <formula1>F2</formula1>
    </dataValidation>
  </dataValidations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E886</vt:lpstr>
      <vt:lpstr>E886 Alternative 1</vt:lpstr>
      <vt:lpstr>E886 Alternative 2</vt:lpstr>
      <vt:lpstr>E886 Alternative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Thehos</dc:creator>
  <cp:lastModifiedBy>Andreas Thehos</cp:lastModifiedBy>
  <dcterms:created xsi:type="dcterms:W3CDTF">2018-08-12T17:31:20Z</dcterms:created>
  <dcterms:modified xsi:type="dcterms:W3CDTF">2018-08-15T11:50:07Z</dcterms:modified>
</cp:coreProperties>
</file>