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\at IT-Training &amp; Beratung - Andreas Thehos\OneDrive - at IT-Training &amp; Beratung - Andreas Thehos\Excel700\Excel\E856\"/>
    </mc:Choice>
  </mc:AlternateContent>
  <xr:revisionPtr revIDLastSave="15" documentId="8_{D000E17F-9787-41C7-A5E5-4196D370B4B7}" xr6:coauthVersionLast="37" xr6:coauthVersionMax="37" xr10:uidLastSave="{176EE15E-788E-4047-A99B-DA25F3E64D21}"/>
  <bookViews>
    <workbookView xWindow="0" yWindow="0" windowWidth="23040" windowHeight="9192" activeTab="1" xr2:uid="{8541B427-3F28-4189-8727-9917267195B3}"/>
  </bookViews>
  <sheets>
    <sheet name="E854-856" sheetId="1" r:id="rId1"/>
    <sheet name="Übung" sheetId="4" r:id="rId2"/>
    <sheet name="Ergebnis" sheetId="3" r:id="rId3"/>
  </sheets>
  <definedNames>
    <definedName name="rngFC" localSheetId="2">Ergebnis!#REF!</definedName>
    <definedName name="rngFC" localSheetId="1">Übung!#REF!</definedName>
    <definedName name="rngFC">'E854-856'!$K$4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4" l="1"/>
  <c r="J12" i="4"/>
  <c r="J5" i="3" l="1"/>
  <c r="I6" i="3" s="1"/>
  <c r="J3" i="1"/>
  <c r="G16" i="4"/>
  <c r="F16" i="4"/>
  <c r="E16" i="4"/>
  <c r="G15" i="4"/>
  <c r="F15" i="4"/>
  <c r="E15" i="4"/>
  <c r="G14" i="4"/>
  <c r="F14" i="4"/>
  <c r="E14" i="4"/>
  <c r="G13" i="4"/>
  <c r="F13" i="4"/>
  <c r="E13" i="4"/>
  <c r="G12" i="4"/>
  <c r="F12" i="4"/>
  <c r="E12" i="4"/>
  <c r="G11" i="4"/>
  <c r="F11" i="4"/>
  <c r="E11" i="4"/>
  <c r="G10" i="4"/>
  <c r="F10" i="4"/>
  <c r="E10" i="4"/>
  <c r="G9" i="4"/>
  <c r="F9" i="4"/>
  <c r="E9" i="4"/>
  <c r="G8" i="4"/>
  <c r="F8" i="4"/>
  <c r="J11" i="4" s="1"/>
  <c r="E8" i="4"/>
  <c r="G7" i="4"/>
  <c r="F7" i="4"/>
  <c r="E7" i="4"/>
  <c r="G6" i="4"/>
  <c r="F6" i="4"/>
  <c r="E6" i="4"/>
  <c r="G5" i="4"/>
  <c r="F5" i="4"/>
  <c r="E5" i="4"/>
  <c r="J4" i="4"/>
  <c r="I10" i="4" s="1"/>
  <c r="I11" i="4" s="1"/>
  <c r="J9" i="4" l="1"/>
  <c r="J10" i="4" s="1"/>
  <c r="I9" i="4"/>
  <c r="E16" i="3"/>
  <c r="F16" i="3"/>
  <c r="G16" i="3"/>
  <c r="J4" i="3"/>
  <c r="I10" i="3" s="1"/>
  <c r="I7" i="3" l="1"/>
  <c r="I12" i="4"/>
  <c r="I13" i="4"/>
  <c r="I9" i="3"/>
  <c r="I12" i="3" s="1"/>
  <c r="I15" i="3" s="1"/>
  <c r="I11" i="3"/>
  <c r="E15" i="1"/>
  <c r="F15" i="1"/>
  <c r="I13" i="3" l="1"/>
  <c r="G15" i="3"/>
  <c r="F15" i="3"/>
  <c r="E15" i="3"/>
  <c r="G14" i="3"/>
  <c r="F14" i="3"/>
  <c r="E14" i="3"/>
  <c r="G13" i="3"/>
  <c r="F13" i="3"/>
  <c r="E13" i="3"/>
  <c r="G12" i="3"/>
  <c r="F12" i="3"/>
  <c r="E12" i="3"/>
  <c r="G11" i="3"/>
  <c r="F11" i="3"/>
  <c r="E11" i="3"/>
  <c r="G10" i="3"/>
  <c r="F10" i="3"/>
  <c r="E10" i="3"/>
  <c r="G9" i="3"/>
  <c r="F9" i="3"/>
  <c r="E9" i="3"/>
  <c r="G8" i="3"/>
  <c r="F8" i="3"/>
  <c r="E8" i="3"/>
  <c r="G7" i="3"/>
  <c r="F7" i="3"/>
  <c r="E7" i="3"/>
  <c r="G6" i="3"/>
  <c r="F6" i="3"/>
  <c r="E6" i="3"/>
  <c r="G5" i="3"/>
  <c r="F5" i="3"/>
  <c r="E5" i="3"/>
  <c r="J11" i="3" l="1"/>
  <c r="J12" i="3" s="1"/>
  <c r="J15" i="3" s="1"/>
  <c r="J9" i="3"/>
  <c r="J13" i="3" l="1"/>
  <c r="J10" i="3"/>
  <c r="K4" i="1"/>
  <c r="H7" i="1" l="1"/>
  <c r="H3" i="1" s="1"/>
  <c r="H6" i="1"/>
  <c r="F5" i="1"/>
  <c r="F6" i="1"/>
  <c r="F7" i="1"/>
  <c r="F8" i="1"/>
  <c r="F9" i="1"/>
  <c r="F10" i="1"/>
  <c r="F11" i="1"/>
  <c r="F12" i="1"/>
  <c r="F13" i="1"/>
  <c r="F14" i="1"/>
  <c r="E10" i="1"/>
  <c r="E5" i="1"/>
  <c r="E6" i="1"/>
  <c r="E7" i="1"/>
  <c r="E8" i="1"/>
  <c r="E9" i="1"/>
  <c r="E11" i="1"/>
  <c r="E12" i="1"/>
  <c r="E13" i="1"/>
  <c r="E14" i="1"/>
  <c r="I4" i="1" l="1"/>
  <c r="I6" i="1"/>
  <c r="H8" i="1"/>
  <c r="H11" i="1"/>
  <c r="H4" i="1"/>
  <c r="I8" i="1"/>
  <c r="H10" i="1"/>
  <c r="H9" i="1" s="1"/>
  <c r="I10" i="1" l="1"/>
  <c r="I9" i="1"/>
  <c r="I7" i="1"/>
  <c r="I11" i="1"/>
</calcChain>
</file>

<file path=xl/sharedStrings.xml><?xml version="1.0" encoding="utf-8"?>
<sst xmlns="http://schemas.openxmlformats.org/spreadsheetml/2006/main" count="56" uniqueCount="7">
  <si>
    <t>Umsatz</t>
  </si>
  <si>
    <t>Datum</t>
  </si>
  <si>
    <t>Status</t>
  </si>
  <si>
    <t>fest</t>
  </si>
  <si>
    <t>Forecast</t>
  </si>
  <si>
    <t>FC</t>
  </si>
  <si>
    <t>aktuell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</si>
</sst>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14" fontId="0" fillId="0" borderId="0" xfId="0" applyNumberFormat="1" applyFont="1"/>
    <xf numFmtId="0" fontId="0" fillId="0" borderId="0" xfId="0" applyFont="1"/>
  </cellXfs>
  <cellStyles count="1">
    <cellStyle name="Standard" xfId="0" builtinId="0"/>
  </cellStyles>
  <dxfs count="16"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931407803099497E-2"/>
          <c:y val="0.16786570743405277"/>
          <c:w val="0.90281737910514492"/>
          <c:h val="0.66774135247482558"/>
        </c:manualLayout>
      </c:layout>
      <c:lineChart>
        <c:grouping val="standard"/>
        <c:varyColors val="0"/>
        <c:ser>
          <c:idx val="0"/>
          <c:order val="0"/>
          <c:tx>
            <c:strRef>
              <c:f>'E854-856'!$E$4</c:f>
              <c:strCache>
                <c:ptCount val="1"/>
                <c:pt idx="0">
                  <c:v>fest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('E854-856'!$B$5:$B$17,'E854-856'!$H$6:$H$7)</c:f>
              <c:numCache>
                <c:formatCode>m/d/yyyy</c:formatCode>
                <c:ptCount val="15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3">
                  <c:v>43282</c:v>
                </c:pt>
                <c:pt idx="14">
                  <c:v>43405</c:v>
                </c:pt>
              </c:numCache>
            </c:numRef>
          </c:cat>
          <c:val>
            <c:numRef>
              <c:f>'E854-856'!$E$5:$E$17</c:f>
              <c:numCache>
                <c:formatCode>General</c:formatCode>
                <c:ptCount val="13"/>
                <c:pt idx="0">
                  <c:v>100</c:v>
                </c:pt>
                <c:pt idx="1">
                  <c:v>90</c:v>
                </c:pt>
                <c:pt idx="2">
                  <c:v>105</c:v>
                </c:pt>
                <c:pt idx="3">
                  <c:v>80</c:v>
                </c:pt>
                <c:pt idx="4">
                  <c:v>104</c:v>
                </c:pt>
                <c:pt idx="5">
                  <c:v>102</c:v>
                </c:pt>
                <c:pt idx="6">
                  <c:v>90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2C-43E1-B267-D4AF2964E842}"/>
            </c:ext>
          </c:extLst>
        </c:ser>
        <c:ser>
          <c:idx val="1"/>
          <c:order val="1"/>
          <c:tx>
            <c:v>Forecast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('E854-856'!$B$5:$B$17,'E854-856'!$H$6:$H$7)</c:f>
              <c:numCache>
                <c:formatCode>m/d/yyyy</c:formatCode>
                <c:ptCount val="15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3">
                  <c:v>43282</c:v>
                </c:pt>
                <c:pt idx="14">
                  <c:v>43405</c:v>
                </c:pt>
              </c:numCache>
            </c:numRef>
          </c:cat>
          <c:val>
            <c:numRef>
              <c:f>'E854-856'!$F$5:$F$17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90</c:v>
                </c:pt>
                <c:pt idx="7">
                  <c:v>110</c:v>
                </c:pt>
                <c:pt idx="8">
                  <c:v>130</c:v>
                </c:pt>
                <c:pt idx="9">
                  <c:v>90</c:v>
                </c:pt>
                <c:pt idx="10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2C-43E1-B267-D4AF2964E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736656"/>
        <c:axId val="506737640"/>
      </c:lineChart>
      <c:scatterChart>
        <c:scatterStyle val="lineMarker"/>
        <c:varyColors val="0"/>
        <c:ser>
          <c:idx val="2"/>
          <c:order val="2"/>
          <c:tx>
            <c:strRef>
              <c:f>'E854-856'!$H$3</c:f>
              <c:strCache>
                <c:ptCount val="1"/>
                <c:pt idx="0">
                  <c:v>Forecast
2018-08 - 2018-11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2C-43E1-B267-D4AF2964E84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2C-43E1-B267-D4AF2964E8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2C-43E1-B267-D4AF2964E84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10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02C-43E1-B267-D4AF2964E8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2C-43E1-B267-D4AF2964E8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2C-43E1-B267-D4AF2964E8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'E854-856'!$H$6:$H$11</c:f>
              <c:numCache>
                <c:formatCode>m/d/yyyy</c:formatCode>
                <c:ptCount val="6"/>
                <c:pt idx="0">
                  <c:v>43282</c:v>
                </c:pt>
                <c:pt idx="1">
                  <c:v>43405</c:v>
                </c:pt>
                <c:pt idx="2">
                  <c:v>43405</c:v>
                </c:pt>
                <c:pt idx="3">
                  <c:v>43337</c:v>
                </c:pt>
                <c:pt idx="4">
                  <c:v>43282</c:v>
                </c:pt>
                <c:pt idx="5">
                  <c:v>43282</c:v>
                </c:pt>
              </c:numCache>
            </c:numRef>
          </c:xVal>
          <c:yVal>
            <c:numRef>
              <c:f>'E854-856'!$I$6:$I$11</c:f>
              <c:numCache>
                <c:formatCode>General</c:formatCode>
                <c:ptCount val="6"/>
                <c:pt idx="0">
                  <c:v>85</c:v>
                </c:pt>
                <c:pt idx="1">
                  <c:v>85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2C-43E1-B267-D4AF2964E842}"/>
            </c:ext>
          </c:extLst>
        </c:ser>
        <c:ser>
          <c:idx val="3"/>
          <c:order val="3"/>
          <c:tx>
            <c:v>LetzterPunkt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19050">
                <a:solidFill>
                  <a:schemeClr val="bg1"/>
                </a:solidFill>
              </a:ln>
              <a:effectLst/>
            </c:spPr>
          </c:marker>
          <c:xVal>
            <c:numRef>
              <c:f>'E854-856'!$H$4</c:f>
              <c:numCache>
                <c:formatCode>m/d/yyyy</c:formatCode>
                <c:ptCount val="1"/>
                <c:pt idx="0">
                  <c:v>43282</c:v>
                </c:pt>
              </c:numCache>
            </c:numRef>
          </c:xVal>
          <c:yVal>
            <c:numRef>
              <c:f>'E854-856'!$I$4</c:f>
              <c:numCache>
                <c:formatCode>General</c:formatCode>
                <c:ptCount val="1"/>
                <c:pt idx="0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E7-4998-B8DA-BFE4ECE8C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736656"/>
        <c:axId val="506737640"/>
      </c:scatterChart>
      <c:dateAx>
        <c:axId val="506736656"/>
        <c:scaling>
          <c:orientation val="minMax"/>
        </c:scaling>
        <c:delete val="0"/>
        <c:axPos val="b"/>
        <c:numFmt formatCode="yyyy\-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6737640"/>
        <c:crosses val="autoZero"/>
        <c:auto val="0"/>
        <c:lblOffset val="100"/>
        <c:baseTimeUnit val="months"/>
      </c:dateAx>
      <c:valAx>
        <c:axId val="506737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6736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6.0052295485403938E-2"/>
          <c:y val="0.12470220469785245"/>
          <c:w val="0.91679329493380857"/>
          <c:h val="0.63368881248009512"/>
        </c:manualLayout>
      </c:layout>
      <c:lineChart>
        <c:grouping val="standard"/>
        <c:varyColors val="0"/>
        <c:ser>
          <c:idx val="0"/>
          <c:order val="0"/>
          <c:tx>
            <c:strRef>
              <c:f>Übung!$E$4</c:f>
              <c:strCache>
                <c:ptCount val="1"/>
                <c:pt idx="0">
                  <c:v>fest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25400">
                <a:noFill/>
              </a:ln>
              <a:effectLst/>
            </c:spPr>
          </c:marker>
          <c:cat>
            <c:numRef>
              <c:f>Übung!$B$5:$B$16</c:f>
              <c:numCache>
                <c:formatCode>m/d/yyyy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Übung!$E$5:$E$16</c:f>
              <c:numCache>
                <c:formatCode>General</c:formatCode>
                <c:ptCount val="12"/>
                <c:pt idx="0">
                  <c:v>100</c:v>
                </c:pt>
                <c:pt idx="1">
                  <c:v>90</c:v>
                </c:pt>
                <c:pt idx="2">
                  <c:v>105</c:v>
                </c:pt>
                <c:pt idx="3">
                  <c:v>80</c:v>
                </c:pt>
                <c:pt idx="4">
                  <c:v>104</c:v>
                </c:pt>
                <c:pt idx="5">
                  <c:v>102</c:v>
                </c:pt>
                <c:pt idx="6">
                  <c:v>110</c:v>
                </c:pt>
                <c:pt idx="7">
                  <c:v>120</c:v>
                </c:pt>
                <c:pt idx="8">
                  <c:v>80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FA-4609-9D75-A7E6455B816C}"/>
            </c:ext>
          </c:extLst>
        </c:ser>
        <c:ser>
          <c:idx val="1"/>
          <c:order val="1"/>
          <c:tx>
            <c:strRef>
              <c:f>Übung!$F$4</c:f>
              <c:strCache>
                <c:ptCount val="1"/>
                <c:pt idx="0">
                  <c:v>FC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Übung!$B$5:$B$16</c:f>
              <c:numCache>
                <c:formatCode>m/d/yyyy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Übung!$F$5:$F$16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80</c:v>
                </c:pt>
                <c:pt idx="9">
                  <c:v>125</c:v>
                </c:pt>
                <c:pt idx="10">
                  <c:v>130</c:v>
                </c:pt>
                <c:pt idx="11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FA-4609-9D75-A7E6455B816C}"/>
            </c:ext>
          </c:extLst>
        </c:ser>
        <c:ser>
          <c:idx val="2"/>
          <c:order val="2"/>
          <c:tx>
            <c:strRef>
              <c:f>Übung!$G$4</c:f>
              <c:strCache>
                <c:ptCount val="1"/>
                <c:pt idx="0">
                  <c:v>aktuell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15875">
                <a:solidFill>
                  <a:schemeClr val="bg1"/>
                </a:solidFill>
              </a:ln>
              <a:effectLst/>
            </c:spPr>
          </c:marker>
          <c:cat>
            <c:numRef>
              <c:f>Übung!$B$5:$B$16</c:f>
              <c:numCache>
                <c:formatCode>m/d/yyyy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Übung!$G$5:$G$16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80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FA-4609-9D75-A7E6455B8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428128"/>
        <c:axId val="699427144"/>
      </c:lineChart>
      <c:scatterChart>
        <c:scatterStyle val="lineMarker"/>
        <c:varyColors val="0"/>
        <c:ser>
          <c:idx val="3"/>
          <c:order val="3"/>
          <c:spPr>
            <a:ln w="127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Übung!$I$9:$I$13</c:f>
              <c:numCache>
                <c:formatCode>m/d/yyyy</c:formatCode>
                <c:ptCount val="5"/>
                <c:pt idx="0">
                  <c:v>43344</c:v>
                </c:pt>
                <c:pt idx="1">
                  <c:v>43435</c:v>
                </c:pt>
                <c:pt idx="2">
                  <c:v>43435</c:v>
                </c:pt>
                <c:pt idx="3">
                  <c:v>43344</c:v>
                </c:pt>
                <c:pt idx="4">
                  <c:v>43344</c:v>
                </c:pt>
              </c:numCache>
            </c:numRef>
          </c:xVal>
          <c:yVal>
            <c:numRef>
              <c:f>Übung!$J$9:$J$13</c:f>
              <c:numCache>
                <c:formatCode>General</c:formatCode>
                <c:ptCount val="5"/>
                <c:pt idx="0">
                  <c:v>75</c:v>
                </c:pt>
                <c:pt idx="1">
                  <c:v>75</c:v>
                </c:pt>
                <c:pt idx="2">
                  <c:v>205</c:v>
                </c:pt>
                <c:pt idx="3">
                  <c:v>205</c:v>
                </c:pt>
                <c:pt idx="4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FA-4609-9D75-A7E6455B8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428128"/>
        <c:axId val="699427144"/>
      </c:scatterChart>
      <c:dateAx>
        <c:axId val="69942812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9427144"/>
        <c:crosses val="autoZero"/>
        <c:auto val="0"/>
        <c:lblOffset val="100"/>
        <c:baseTimeUnit val="months"/>
      </c:dateAx>
      <c:valAx>
        <c:axId val="69942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9428128"/>
        <c:crosses val="autoZero"/>
        <c:crossBetween val="between"/>
      </c:valAx>
      <c:spPr>
        <a:noFill/>
        <a:ln>
          <a:noFill/>
          <a:prstDash val="sysDot"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052295485403938E-2"/>
          <c:y val="0.12470220469785245"/>
          <c:w val="0.91679329493380857"/>
          <c:h val="0.63368881248009512"/>
        </c:manualLayout>
      </c:layout>
      <c:lineChart>
        <c:grouping val="standard"/>
        <c:varyColors val="0"/>
        <c:ser>
          <c:idx val="0"/>
          <c:order val="0"/>
          <c:tx>
            <c:strRef>
              <c:f>Ergebnis!$E$4</c:f>
              <c:strCache>
                <c:ptCount val="1"/>
                <c:pt idx="0">
                  <c:v>fest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Ergebnis!$B$5:$B$16</c:f>
              <c:numCache>
                <c:formatCode>m/d/yyyy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Ergebnis!$E$5:$E$16</c:f>
              <c:numCache>
                <c:formatCode>General</c:formatCode>
                <c:ptCount val="12"/>
                <c:pt idx="0">
                  <c:v>100</c:v>
                </c:pt>
                <c:pt idx="1">
                  <c:v>90</c:v>
                </c:pt>
                <c:pt idx="2">
                  <c:v>105</c:v>
                </c:pt>
                <c:pt idx="3">
                  <c:v>80</c:v>
                </c:pt>
                <c:pt idx="4">
                  <c:v>104</c:v>
                </c:pt>
                <c:pt idx="5">
                  <c:v>102</c:v>
                </c:pt>
                <c:pt idx="6">
                  <c:v>110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1B-41AE-A699-C86011E9991D}"/>
            </c:ext>
          </c:extLst>
        </c:ser>
        <c:ser>
          <c:idx val="1"/>
          <c:order val="1"/>
          <c:tx>
            <c:strRef>
              <c:f>Ergebnis!$F$4</c:f>
              <c:strCache>
                <c:ptCount val="1"/>
                <c:pt idx="0">
                  <c:v>FC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Ergebnis!$B$5:$B$16</c:f>
              <c:numCache>
                <c:formatCode>m/d/yyyy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Ergebnis!$F$5:$F$16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110</c:v>
                </c:pt>
                <c:pt idx="7">
                  <c:v>120</c:v>
                </c:pt>
                <c:pt idx="8">
                  <c:v>80</c:v>
                </c:pt>
                <c:pt idx="9">
                  <c:v>125</c:v>
                </c:pt>
                <c:pt idx="10">
                  <c:v>130</c:v>
                </c:pt>
                <c:pt idx="11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1B-41AE-A699-C86011E9991D}"/>
            </c:ext>
          </c:extLst>
        </c:ser>
        <c:ser>
          <c:idx val="2"/>
          <c:order val="2"/>
          <c:tx>
            <c:strRef>
              <c:f>Ergebnis!$G$4</c:f>
              <c:strCache>
                <c:ptCount val="1"/>
                <c:pt idx="0">
                  <c:v>aktuell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15875">
                <a:solidFill>
                  <a:schemeClr val="bg1"/>
                </a:solidFill>
              </a:ln>
              <a:effectLst/>
            </c:spPr>
          </c:marker>
          <c:cat>
            <c:numRef>
              <c:f>Ergebnis!$B$5:$B$16</c:f>
              <c:numCache>
                <c:formatCode>m/d/yyyy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Ergebnis!$G$5:$G$16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110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1B-41AE-A699-C86011E99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428128"/>
        <c:axId val="699427144"/>
      </c:lineChart>
      <c:scatterChart>
        <c:scatterStyle val="lineMarker"/>
        <c:varyColors val="0"/>
        <c:ser>
          <c:idx val="3"/>
          <c:order val="3"/>
          <c:spPr>
            <a:ln w="127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Ergebnis!$I$9:$I$13</c:f>
              <c:numCache>
                <c:formatCode>m/d/yyyy</c:formatCode>
                <c:ptCount val="5"/>
                <c:pt idx="0">
                  <c:v>43282</c:v>
                </c:pt>
                <c:pt idx="1">
                  <c:v>43435</c:v>
                </c:pt>
                <c:pt idx="2">
                  <c:v>43435</c:v>
                </c:pt>
                <c:pt idx="3">
                  <c:v>43282</c:v>
                </c:pt>
                <c:pt idx="4">
                  <c:v>43282</c:v>
                </c:pt>
              </c:numCache>
            </c:numRef>
          </c:xVal>
          <c:yVal>
            <c:numRef>
              <c:f>Ergebnis!$J$9:$J$13</c:f>
              <c:numCache>
                <c:formatCode>General</c:formatCode>
                <c:ptCount val="5"/>
                <c:pt idx="0">
                  <c:v>75</c:v>
                </c:pt>
                <c:pt idx="1">
                  <c:v>75</c:v>
                </c:pt>
                <c:pt idx="2">
                  <c:v>205</c:v>
                </c:pt>
                <c:pt idx="3">
                  <c:v>205</c:v>
                </c:pt>
                <c:pt idx="4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87-4FDE-A3C7-416C1386AC77}"/>
            </c:ext>
          </c:extLst>
        </c:ser>
        <c:ser>
          <c:idx val="4"/>
          <c:order val="4"/>
          <c:tx>
            <c:strRef>
              <c:f>Ergebnis!$I$7</c:f>
              <c:strCache>
                <c:ptCount val="1"/>
                <c:pt idx="0">
                  <c:v>Forecast
2018-08 - 2018-12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Ergebnis!$I$15</c:f>
              <c:numCache>
                <c:formatCode>m/d/yyyy</c:formatCode>
                <c:ptCount val="1"/>
                <c:pt idx="0">
                  <c:v>43322</c:v>
                </c:pt>
              </c:numCache>
            </c:numRef>
          </c:xVal>
          <c:yVal>
            <c:numRef>
              <c:f>Ergebnis!$J$15</c:f>
              <c:numCache>
                <c:formatCode>General</c:formatCode>
                <c:ptCount val="1"/>
                <c:pt idx="0">
                  <c:v>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D3-4112-A70C-893072CC3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428128"/>
        <c:axId val="699427144"/>
      </c:scatterChart>
      <c:dateAx>
        <c:axId val="69942812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9427144"/>
        <c:crosses val="autoZero"/>
        <c:auto val="0"/>
        <c:lblOffset val="100"/>
        <c:baseTimeUnit val="months"/>
      </c:dateAx>
      <c:valAx>
        <c:axId val="69942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9428128"/>
        <c:crosses val="autoZero"/>
        <c:crossBetween val="between"/>
      </c:valAx>
      <c:spPr>
        <a:noFill/>
        <a:ln>
          <a:noFill/>
          <a:prstDash val="sysDot"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83820</xdr:colOff>
      <xdr:row>1</xdr:row>
      <xdr:rowOff>91440</xdr:rowOff>
    </xdr:from>
    <xdr:to>
      <xdr:col>19</xdr:col>
      <xdr:colOff>441960</xdr:colOff>
      <xdr:row>24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9D8F608-5C82-467D-B2BD-3643C26E3D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0.02672</cdr:y>
    </cdr:from>
    <cdr:to>
      <cdr:x>0.95742</cdr:x>
      <cdr:y>0.11922</cdr:y>
    </cdr:to>
    <cdr:sp macro="" textlink="'E854-856'!$J$3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89B42A20-A887-4B42-97BC-B3F9FA56DB16}"/>
            </a:ext>
          </a:extLst>
        </cdr:cNvPr>
        <cdr:cNvSpPr txBox="1"/>
      </cdr:nvSpPr>
      <cdr:spPr>
        <a:xfrm xmlns:a="http://schemas.openxmlformats.org/drawingml/2006/main">
          <a:off x="0" y="99060"/>
          <a:ext cx="496824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C8B9C9D-8582-4AB0-B66B-16E5889AD383}" type="TxLink">
            <a:rPr lang="en-US" sz="16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Umsatzentwicklung 2018-01 - 2018-07</a:t>
          </a:fld>
          <a:endParaRPr lang="de-DE" sz="1600" b="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634092</xdr:colOff>
      <xdr:row>1</xdr:row>
      <xdr:rowOff>114299</xdr:rowOff>
    </xdr:from>
    <xdr:to>
      <xdr:col>18</xdr:col>
      <xdr:colOff>397329</xdr:colOff>
      <xdr:row>22</xdr:row>
      <xdr:rowOff>5442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B5E8DE2-CB49-4511-8D73-BDAC14E2B0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682487</xdr:colOff>
      <xdr:row>20</xdr:row>
      <xdr:rowOff>26504</xdr:rowOff>
    </xdr:from>
    <xdr:to>
      <xdr:col>8</xdr:col>
      <xdr:colOff>755374</xdr:colOff>
      <xdr:row>20</xdr:row>
      <xdr:rowOff>99391</xdr:rowOff>
    </xdr:to>
    <xdr:sp macro="" textlink="">
      <xdr:nvSpPr>
        <xdr:cNvPr id="3" name="Ellipse 2">
          <a:extLst>
            <a:ext uri="{FF2B5EF4-FFF2-40B4-BE49-F238E27FC236}">
              <a16:creationId xmlns:a16="http://schemas.microsoft.com/office/drawing/2014/main" id="{01EED5B8-BE34-44DE-8387-17637FBEE498}"/>
            </a:ext>
          </a:extLst>
        </xdr:cNvPr>
        <xdr:cNvSpPr/>
      </xdr:nvSpPr>
      <xdr:spPr>
        <a:xfrm>
          <a:off x="4552122" y="3737113"/>
          <a:ext cx="72887" cy="72887"/>
        </a:xfrm>
        <a:prstGeom prst="ellipse">
          <a:avLst/>
        </a:prstGeom>
        <a:solidFill>
          <a:schemeClr val="accent2">
            <a:lumMod val="7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634092</xdr:colOff>
      <xdr:row>1</xdr:row>
      <xdr:rowOff>114299</xdr:rowOff>
    </xdr:from>
    <xdr:to>
      <xdr:col>18</xdr:col>
      <xdr:colOff>397329</xdr:colOff>
      <xdr:row>22</xdr:row>
      <xdr:rowOff>5442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41241D8-E8AD-4E5B-83DC-19C12AC5D2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0.01015</cdr:y>
    </cdr:from>
    <cdr:to>
      <cdr:x>0.93555</cdr:x>
      <cdr:y>0.09835</cdr:y>
    </cdr:to>
    <cdr:sp macro="" textlink="Ergebnis!$I$6">
      <cdr:nvSpPr>
        <cdr:cNvPr id="3" name="Textfeld 2">
          <a:extLst xmlns:a="http://schemas.openxmlformats.org/drawingml/2006/main">
            <a:ext uri="{FF2B5EF4-FFF2-40B4-BE49-F238E27FC236}">
              <a16:creationId xmlns:a16="http://schemas.microsoft.com/office/drawing/2014/main" id="{A794D2B1-E280-405A-A6F4-2353A1296C35}"/>
            </a:ext>
          </a:extLst>
        </cdr:cNvPr>
        <cdr:cNvSpPr txBox="1"/>
      </cdr:nvSpPr>
      <cdr:spPr>
        <a:xfrm xmlns:a="http://schemas.openxmlformats.org/drawingml/2006/main">
          <a:off x="0" y="38101"/>
          <a:ext cx="5717627" cy="331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ECFC0AF-3616-4618-BAB6-50516355FDF4}" type="TxLink">
            <a:rPr lang="en-US" sz="1600" b="1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pPr/>
            <a:t>Umsatzentwicklung 2018-01 - 2018-07</a:t>
          </a:fld>
          <a:endParaRPr lang="de-DE" sz="20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FF4F70-133E-483C-BEC0-2E4D40C71139}" name="tabUmsatz" displayName="tabUmsatz" ref="B4:F15" totalsRowShown="0">
  <autoFilter ref="B4:F15" xr:uid="{F87D3058-BB9D-4B56-BC64-59D5C57BD2DA}"/>
  <tableColumns count="5">
    <tableColumn id="1" xr3:uid="{CD782FAA-F593-4291-A40B-FE1A5A3DDB4A}" name="Datum" dataDxfId="15"/>
    <tableColumn id="2" xr3:uid="{534EE1B5-ED3E-4015-8285-3A8D19F7F323}" name="Umsatz"/>
    <tableColumn id="3" xr3:uid="{E137D856-EF5D-413C-9ED8-A0E5134499A4}" name="Status"/>
    <tableColumn id="4" xr3:uid="{F6BAF46B-AD89-4413-80E0-730AC4B535D0}" name="fest">
      <calculatedColumnFormula>IF(D5="fest",C5,#N/A)</calculatedColumnFormula>
    </tableColumn>
    <tableColumn id="5" xr3:uid="{872303FF-23DF-4DB9-AD77-51BD7F2B3BA4}" name="Forecast" dataDxfId="14">
      <calculatedColumnFormula>IF(OR(D6&lt;&gt;"fest",D5&lt;&gt;"fest"),C5,#N/A)</calculatedColumnFormula>
    </tableColumn>
  </tableColumns>
  <tableStyleInfo name="TableStyleMedium18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9843553-6C96-4044-AC92-10EBE61A758B}" name="Tabelle334" displayName="Tabelle334" ref="B4:G16" totalsRowShown="0" headerRowDxfId="13">
  <autoFilter ref="B4:G16" xr:uid="{F0B76607-DF4A-45CA-941F-B30689F6A1CA}"/>
  <tableColumns count="6">
    <tableColumn id="1" xr3:uid="{47D51999-870E-458D-8693-F8FBF5E70AB3}" name="Datum" dataDxfId="12"/>
    <tableColumn id="2" xr3:uid="{CC45B11B-C992-4ADE-A3D2-DA1593B84E33}" name="Umsatz" dataDxfId="11"/>
    <tableColumn id="3" xr3:uid="{DBFDC875-8C57-4049-A79D-48AC719289E2}" name="Status" dataDxfId="10"/>
    <tableColumn id="4" xr3:uid="{F3A48A5C-16CC-47FC-A7EB-68A2966F83AE}" name="fest" dataDxfId="9">
      <calculatedColumnFormula>IF(Tabelle334[[#This Row],[Status]]="fest",Tabelle334[[#This Row],[Umsatz]],#N/A)</calculatedColumnFormula>
    </tableColumn>
    <tableColumn id="5" xr3:uid="{98B48DFF-623F-47B1-9484-FEA23FD81489}" name="FC" dataDxfId="8">
      <calculatedColumnFormula>IF(OR(D6="Forecast",Tabelle334[[#This Row],[Status]]&lt;&gt;"fest"),Tabelle334[[#This Row],[Umsatz]],#N/A)</calculatedColumnFormula>
    </tableColumn>
    <tableColumn id="6" xr3:uid="{EF5698AF-31CE-4CFE-A8CF-0133B986A51D}" name="aktuell" dataDxfId="7">
      <calculatedColumnFormula>IF(AND(Tabelle334[[#This Row],[Status]]="fest",D6&lt;&gt;"fest"),Tabelle334[[#This Row],[Umsatz]],#N/A)</calculatedColumnFormula>
    </tableColumn>
  </tableColumns>
  <tableStyleInfo name="TableStyleLight8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AA106F7-60F0-4907-99BB-A537CD8D1050}" name="tab_Ergebnis" displayName="tab_Ergebnis" ref="B4:G16" totalsRowShown="0" headerRowDxfId="6">
  <autoFilter ref="B4:G16" xr:uid="{F0B76607-DF4A-45CA-941F-B30689F6A1CA}"/>
  <tableColumns count="6">
    <tableColumn id="1" xr3:uid="{9C39C4E3-EB47-41E0-B18B-6B90B675F10B}" name="Datum" dataDxfId="5"/>
    <tableColumn id="2" xr3:uid="{088086EB-8C0A-4C70-8FEF-C1EDB1C1F5EA}" name="Umsatz" dataDxfId="4"/>
    <tableColumn id="3" xr3:uid="{6F4FF647-22C1-4CFC-BD5D-921358419097}" name="Status" dataDxfId="3"/>
    <tableColumn id="4" xr3:uid="{F5B86882-4FF9-4927-BFAB-C85C76B8B49F}" name="fest" dataDxfId="2">
      <calculatedColumnFormula>IF(tab_Ergebnis[[#This Row],[Status]]="fest",tab_Ergebnis[[#This Row],[Umsatz]],#N/A)</calculatedColumnFormula>
    </tableColumn>
    <tableColumn id="5" xr3:uid="{AC5B7FD3-E476-4721-AE84-B67006A246F9}" name="FC" dataDxfId="1">
      <calculatedColumnFormula>IF(OR(D6="Forecast",tab_Ergebnis[[#This Row],[Status]]&lt;&gt;"fest"),tab_Ergebnis[[#This Row],[Umsatz]],#N/A)</calculatedColumnFormula>
    </tableColumn>
    <tableColumn id="6" xr3:uid="{1C9EA08C-8A4C-4561-83E4-381630DAEA16}" name="aktuell" dataDxfId="0">
      <calculatedColumnFormula>IF(AND(tab_Ergebnis[[#This Row],[Status]]="fest",D6&lt;&gt;"fest"),tab_Ergebnis[[#This Row],[Umsatz]],#N/A)</calculatedColumnFormula>
    </tableColumn>
  </tableColumns>
  <tableStyleInfo name="TableStyleLight8" showFirstColumn="0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991D3-8796-462C-A581-E7524738D082}">
  <dimension ref="B3:M15"/>
  <sheetViews>
    <sheetView showGridLines="0" zoomScale="115" zoomScaleNormal="115" workbookViewId="0">
      <selection activeCell="C12" sqref="C12"/>
    </sheetView>
  </sheetViews>
  <sheetFormatPr baseColWidth="10" defaultRowHeight="14.4" outlineLevelCol="1" x14ac:dyDescent="0.3"/>
  <cols>
    <col min="1" max="1" width="4.44140625" customWidth="1"/>
    <col min="3" max="3" width="9.33203125" customWidth="1"/>
    <col min="5" max="12" width="11.5546875" hidden="1" customWidth="1" outlineLevel="1"/>
    <col min="13" max="13" width="11.5546875" collapsed="1"/>
  </cols>
  <sheetData>
    <row r="3" spans="2:11" x14ac:dyDescent="0.3">
      <c r="H3" t="str">
        <f>"Forecast"&amp;CHAR(10)&amp;TEXT(INDEX(tabUmsatz[Datum],MATCH("Forecast",tabUmsatz[Status],0),1),"JJJJ-MM")&amp;" - "&amp;TEXT(H7,"JJJJ-MM")</f>
        <v>Forecast
2018-08 - 2018-11</v>
      </c>
      <c r="J3" t="str">
        <f>"Umsatzentwicklung "&amp;TEXT(B5,"JJJJ-MM")&amp;" - "&amp;TEXT(INDEX(tabUmsatz[Datum],COUNTIF(tabUmsatz[Status],"fest"),1),"JJJJ-MM")</f>
        <v>Umsatzentwicklung 2018-01 - 2018-07</v>
      </c>
    </row>
    <row r="4" spans="2:11" x14ac:dyDescent="0.3">
      <c r="B4" t="s">
        <v>1</v>
      </c>
      <c r="C4" t="s">
        <v>0</v>
      </c>
      <c r="D4" t="s">
        <v>2</v>
      </c>
      <c r="E4" t="s">
        <v>3</v>
      </c>
      <c r="F4" t="s">
        <v>4</v>
      </c>
      <c r="H4" s="1">
        <f>H6</f>
        <v>43282</v>
      </c>
      <c r="I4">
        <f>INDEX(tabUmsatz[fest],COUNTIF(tabUmsatz[Status],"fest"),1)</f>
        <v>90</v>
      </c>
      <c r="J4" t="s">
        <v>4</v>
      </c>
      <c r="K4">
        <f>COUNTIF(tabUmsatz[Status],"Forecast")</f>
        <v>4</v>
      </c>
    </row>
    <row r="5" spans="2:11" x14ac:dyDescent="0.3">
      <c r="B5" s="1">
        <v>43101</v>
      </c>
      <c r="C5">
        <v>100</v>
      </c>
      <c r="D5" t="s">
        <v>3</v>
      </c>
      <c r="E5">
        <f t="shared" ref="E5:E15" si="0">IF(D5="fest",C5,#N/A)</f>
        <v>100</v>
      </c>
      <c r="F5" t="e">
        <f t="shared" ref="F5:F15" si="1">IF(OR(D6&lt;&gt;"fest",D5&lt;&gt;"fest"),C5,#N/A)</f>
        <v>#N/A</v>
      </c>
    </row>
    <row r="6" spans="2:11" x14ac:dyDescent="0.3">
      <c r="B6" s="1">
        <v>43132</v>
      </c>
      <c r="C6">
        <v>90</v>
      </c>
      <c r="D6" t="s">
        <v>3</v>
      </c>
      <c r="E6">
        <f t="shared" si="0"/>
        <v>90</v>
      </c>
      <c r="F6" t="e">
        <f t="shared" si="1"/>
        <v>#N/A</v>
      </c>
      <c r="H6" s="1">
        <f>IF(rngFC&lt;2,#N/A,INDEX(tabUmsatz[Datum],MATCH("Forecast",tabUmsatz[Status],0)-1,1))</f>
        <v>43282</v>
      </c>
      <c r="I6">
        <f>_xlfn.AGGREGATE(15,6,tabUmsatz[Forecast],1)-5</f>
        <v>85</v>
      </c>
    </row>
    <row r="7" spans="2:11" x14ac:dyDescent="0.3">
      <c r="B7" s="1">
        <v>43160</v>
      </c>
      <c r="C7">
        <v>105</v>
      </c>
      <c r="D7" t="s">
        <v>3</v>
      </c>
      <c r="E7">
        <f t="shared" si="0"/>
        <v>105</v>
      </c>
      <c r="F7" t="e">
        <f t="shared" si="1"/>
        <v>#N/A</v>
      </c>
      <c r="H7" s="1">
        <f>IF(rngFC&lt;2,#N/A,INDEX(tabUmsatz[Datum],MATCH("Forecast",tabUmsatz[Status],0)+COUNTIF(tabUmsatz[Status],"Forecast")-1,1))</f>
        <v>43405</v>
      </c>
      <c r="I7">
        <f>I6</f>
        <v>85</v>
      </c>
    </row>
    <row r="8" spans="2:11" x14ac:dyDescent="0.3">
      <c r="B8" s="1">
        <v>43191</v>
      </c>
      <c r="C8">
        <v>80</v>
      </c>
      <c r="D8" t="s">
        <v>3</v>
      </c>
      <c r="E8">
        <f t="shared" si="0"/>
        <v>80</v>
      </c>
      <c r="F8" t="e">
        <f t="shared" si="1"/>
        <v>#N/A</v>
      </c>
      <c r="H8" s="1">
        <f>H7</f>
        <v>43405</v>
      </c>
      <c r="I8">
        <f>_xlfn.AGGREGATE(14,6,tabUmsatz[Forecast],1)+5</f>
        <v>135</v>
      </c>
    </row>
    <row r="9" spans="2:11" x14ac:dyDescent="0.3">
      <c r="B9" s="1">
        <v>43221</v>
      </c>
      <c r="C9">
        <v>104</v>
      </c>
      <c r="D9" t="s">
        <v>3</v>
      </c>
      <c r="E9">
        <f t="shared" si="0"/>
        <v>104</v>
      </c>
      <c r="F9" t="e">
        <f t="shared" si="1"/>
        <v>#N/A</v>
      </c>
      <c r="H9" s="1">
        <f>H10+55</f>
        <v>43337</v>
      </c>
      <c r="I9">
        <f>I8</f>
        <v>135</v>
      </c>
    </row>
    <row r="10" spans="2:11" x14ac:dyDescent="0.3">
      <c r="B10" s="1">
        <v>43252</v>
      </c>
      <c r="C10">
        <v>102</v>
      </c>
      <c r="D10" t="s">
        <v>3</v>
      </c>
      <c r="E10">
        <f t="shared" si="0"/>
        <v>102</v>
      </c>
      <c r="F10" t="e">
        <f t="shared" si="1"/>
        <v>#N/A</v>
      </c>
      <c r="H10" s="1">
        <f>H6</f>
        <v>43282</v>
      </c>
      <c r="I10">
        <f>I8</f>
        <v>135</v>
      </c>
    </row>
    <row r="11" spans="2:11" x14ac:dyDescent="0.3">
      <c r="B11" s="1">
        <v>43282</v>
      </c>
      <c r="C11">
        <v>90</v>
      </c>
      <c r="D11" t="s">
        <v>3</v>
      </c>
      <c r="E11">
        <f t="shared" si="0"/>
        <v>90</v>
      </c>
      <c r="F11">
        <f t="shared" si="1"/>
        <v>90</v>
      </c>
      <c r="H11" s="1">
        <f>H6</f>
        <v>43282</v>
      </c>
      <c r="I11">
        <f>I6</f>
        <v>85</v>
      </c>
    </row>
    <row r="12" spans="2:11" x14ac:dyDescent="0.3">
      <c r="B12" s="1">
        <v>43313</v>
      </c>
      <c r="C12">
        <v>110</v>
      </c>
      <c r="D12" t="s">
        <v>4</v>
      </c>
      <c r="E12" t="e">
        <f t="shared" si="0"/>
        <v>#N/A</v>
      </c>
      <c r="F12">
        <f t="shared" si="1"/>
        <v>110</v>
      </c>
    </row>
    <row r="13" spans="2:11" x14ac:dyDescent="0.3">
      <c r="B13" s="1">
        <v>43344</v>
      </c>
      <c r="C13">
        <v>130</v>
      </c>
      <c r="D13" t="s">
        <v>4</v>
      </c>
      <c r="E13" t="e">
        <f t="shared" si="0"/>
        <v>#N/A</v>
      </c>
      <c r="F13">
        <f t="shared" si="1"/>
        <v>130</v>
      </c>
    </row>
    <row r="14" spans="2:11" x14ac:dyDescent="0.3">
      <c r="B14" s="1">
        <v>43374</v>
      </c>
      <c r="C14">
        <v>90</v>
      </c>
      <c r="D14" t="s">
        <v>4</v>
      </c>
      <c r="E14" t="e">
        <f t="shared" si="0"/>
        <v>#N/A</v>
      </c>
      <c r="F14">
        <f t="shared" si="1"/>
        <v>90</v>
      </c>
    </row>
    <row r="15" spans="2:11" x14ac:dyDescent="0.3">
      <c r="B15" s="1">
        <v>43405</v>
      </c>
      <c r="C15">
        <v>130</v>
      </c>
      <c r="D15" t="s">
        <v>4</v>
      </c>
      <c r="E15" t="e">
        <f t="shared" si="0"/>
        <v>#N/A</v>
      </c>
      <c r="F15" s="2">
        <f t="shared" si="1"/>
        <v>130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4F276-61CE-4CF6-A73E-68CAEFA37157}">
  <dimension ref="B2:J18"/>
  <sheetViews>
    <sheetView showGridLines="0" tabSelected="1" zoomScale="115" zoomScaleNormal="115" workbookViewId="0">
      <selection activeCell="J14" sqref="J14"/>
    </sheetView>
  </sheetViews>
  <sheetFormatPr baseColWidth="10" defaultRowHeight="14.4" x14ac:dyDescent="0.3"/>
  <cols>
    <col min="1" max="1" width="4.44140625" customWidth="1"/>
    <col min="2" max="2" width="10.109375" bestFit="1" customWidth="1"/>
    <col min="3" max="3" width="9.44140625" bestFit="1" customWidth="1"/>
    <col min="4" max="4" width="8.44140625" bestFit="1" customWidth="1"/>
    <col min="5" max="5" width="6.33203125" bestFit="1" customWidth="1"/>
    <col min="6" max="6" width="5.21875" bestFit="1" customWidth="1"/>
    <col min="7" max="7" width="8.88671875" bestFit="1" customWidth="1"/>
    <col min="8" max="8" width="3.44140625" customWidth="1"/>
  </cols>
  <sheetData>
    <row r="2" spans="2:10" x14ac:dyDescent="0.3">
      <c r="B2" s="4"/>
      <c r="C2" s="4"/>
      <c r="D2" s="4"/>
    </row>
    <row r="3" spans="2:10" x14ac:dyDescent="0.3">
      <c r="B3" s="4"/>
      <c r="C3" s="4"/>
      <c r="D3" s="4"/>
    </row>
    <row r="4" spans="2:10" x14ac:dyDescent="0.3">
      <c r="B4" s="4" t="s">
        <v>1</v>
      </c>
      <c r="C4" s="4" t="s">
        <v>0</v>
      </c>
      <c r="D4" s="4" t="s">
        <v>2</v>
      </c>
      <c r="E4" s="4" t="s">
        <v>3</v>
      </c>
      <c r="F4" s="4" t="s">
        <v>5</v>
      </c>
      <c r="G4" s="4" t="s">
        <v>6</v>
      </c>
      <c r="I4" t="s">
        <v>4</v>
      </c>
      <c r="J4">
        <f>COUNTIF(Tabelle334[Status],I4)</f>
        <v>3</v>
      </c>
    </row>
    <row r="5" spans="2:10" x14ac:dyDescent="0.3">
      <c r="B5" s="3">
        <v>43101</v>
      </c>
      <c r="C5" s="4">
        <v>100</v>
      </c>
      <c r="D5" s="4" t="s">
        <v>3</v>
      </c>
      <c r="E5">
        <f>IF(Tabelle334[[#This Row],[Status]]="fest",Tabelle334[[#This Row],[Umsatz]],#N/A)</f>
        <v>100</v>
      </c>
      <c r="F5" t="e">
        <f>IF(OR(D6="Forecast",Tabelle334[[#This Row],[Status]]&lt;&gt;"fest"),Tabelle334[[#This Row],[Umsatz]],#N/A)</f>
        <v>#N/A</v>
      </c>
      <c r="G5" t="e">
        <f>IF(AND(Tabelle334[[#This Row],[Status]]="fest",D6&lt;&gt;"fest"),Tabelle334[[#This Row],[Umsatz]],#N/A)</f>
        <v>#N/A</v>
      </c>
    </row>
    <row r="6" spans="2:10" x14ac:dyDescent="0.3">
      <c r="B6" s="3">
        <v>43132</v>
      </c>
      <c r="C6" s="4">
        <v>90</v>
      </c>
      <c r="D6" s="4" t="s">
        <v>3</v>
      </c>
      <c r="E6">
        <f>IF(Tabelle334[[#This Row],[Status]]="fest",Tabelle334[[#This Row],[Umsatz]],#N/A)</f>
        <v>90</v>
      </c>
      <c r="F6" t="e">
        <f>IF(OR(D7="Forecast",Tabelle334[[#This Row],[Status]]&lt;&gt;"fest"),Tabelle334[[#This Row],[Umsatz]],#N/A)</f>
        <v>#N/A</v>
      </c>
      <c r="G6" t="e">
        <f>IF(AND(Tabelle334[[#This Row],[Status]]="fest",D7&lt;&gt;"fest"),Tabelle334[[#This Row],[Umsatz]],#N/A)</f>
        <v>#N/A</v>
      </c>
    </row>
    <row r="7" spans="2:10" x14ac:dyDescent="0.3">
      <c r="B7" s="3">
        <v>43160</v>
      </c>
      <c r="C7" s="4">
        <v>105</v>
      </c>
      <c r="D7" s="4" t="s">
        <v>3</v>
      </c>
      <c r="E7">
        <f>IF(Tabelle334[[#This Row],[Status]]="fest",Tabelle334[[#This Row],[Umsatz]],#N/A)</f>
        <v>105</v>
      </c>
      <c r="F7" t="e">
        <f>IF(OR(D8="Forecast",Tabelle334[[#This Row],[Status]]&lt;&gt;"fest"),Tabelle334[[#This Row],[Umsatz]],#N/A)</f>
        <v>#N/A</v>
      </c>
      <c r="G7" t="e">
        <f>IF(AND(Tabelle334[[#This Row],[Status]]="fest",D8&lt;&gt;"fest"),Tabelle334[[#This Row],[Umsatz]],#N/A)</f>
        <v>#N/A</v>
      </c>
    </row>
    <row r="8" spans="2:10" x14ac:dyDescent="0.3">
      <c r="B8" s="3">
        <v>43191</v>
      </c>
      <c r="C8" s="4">
        <v>80</v>
      </c>
      <c r="D8" s="4" t="s">
        <v>3</v>
      </c>
      <c r="E8">
        <f>IF(Tabelle334[[#This Row],[Status]]="fest",Tabelle334[[#This Row],[Umsatz]],#N/A)</f>
        <v>80</v>
      </c>
      <c r="F8" t="e">
        <f>IF(OR(D9="Forecast",Tabelle334[[#This Row],[Status]]&lt;&gt;"fest"),Tabelle334[[#This Row],[Umsatz]],#N/A)</f>
        <v>#N/A</v>
      </c>
      <c r="G8" t="e">
        <f>IF(AND(Tabelle334[[#This Row],[Status]]="fest",D9&lt;&gt;"fest"),Tabelle334[[#This Row],[Umsatz]],#N/A)</f>
        <v>#N/A</v>
      </c>
    </row>
    <row r="9" spans="2:10" x14ac:dyDescent="0.3">
      <c r="B9" s="3">
        <v>43221</v>
      </c>
      <c r="C9" s="4">
        <v>104</v>
      </c>
      <c r="D9" s="4" t="s">
        <v>3</v>
      </c>
      <c r="E9">
        <f>IF(Tabelle334[[#This Row],[Status]]="fest",Tabelle334[[#This Row],[Umsatz]],#N/A)</f>
        <v>104</v>
      </c>
      <c r="F9" t="e">
        <f>IF(OR(D10="Forecast",Tabelle334[[#This Row],[Status]]&lt;&gt;"fest"),Tabelle334[[#This Row],[Umsatz]],#N/A)</f>
        <v>#N/A</v>
      </c>
      <c r="G9" t="e">
        <f>IF(AND(Tabelle334[[#This Row],[Status]]="fest",D10&lt;&gt;"fest"),Tabelle334[[#This Row],[Umsatz]],#N/A)</f>
        <v>#N/A</v>
      </c>
      <c r="I9" s="1">
        <f>IF(J4&lt;2,#N/A,INDEX(Tabelle334[Datum],MATCH(I4,Tabelle334[Status],0)-1,1))</f>
        <v>43344</v>
      </c>
      <c r="J9">
        <f>_xlfn.AGGREGATE(5,7,Tabelle334[FC])-5</f>
        <v>75</v>
      </c>
    </row>
    <row r="10" spans="2:10" x14ac:dyDescent="0.3">
      <c r="B10" s="3">
        <v>43252</v>
      </c>
      <c r="C10" s="4">
        <v>102</v>
      </c>
      <c r="D10" s="4" t="s">
        <v>3</v>
      </c>
      <c r="E10">
        <f>IF(Tabelle334[[#This Row],[Status]]="fest",Tabelle334[[#This Row],[Umsatz]],#N/A)</f>
        <v>102</v>
      </c>
      <c r="F10" t="e">
        <f>IF(OR(D11="Forecast",Tabelle334[[#This Row],[Status]]&lt;&gt;"fest"),Tabelle334[[#This Row],[Umsatz]],#N/A)</f>
        <v>#N/A</v>
      </c>
      <c r="G10" t="e">
        <f>IF(AND(Tabelle334[[#This Row],[Status]]="fest",D11&lt;&gt;"fest"),Tabelle334[[#This Row],[Umsatz]],#N/A)</f>
        <v>#N/A</v>
      </c>
      <c r="I10" s="1">
        <f>IF(J4&lt;2,#N/A,INDEX(Tabelle334[Datum],MATCH(I4,Tabelle334[Status],0)+J4-1,1))</f>
        <v>43435</v>
      </c>
      <c r="J10">
        <f>J9</f>
        <v>75</v>
      </c>
    </row>
    <row r="11" spans="2:10" x14ac:dyDescent="0.3">
      <c r="B11" s="3">
        <v>43282</v>
      </c>
      <c r="C11" s="4">
        <v>110</v>
      </c>
      <c r="D11" s="4" t="s">
        <v>3</v>
      </c>
      <c r="E11">
        <f>IF(Tabelle334[[#This Row],[Status]]="fest",Tabelle334[[#This Row],[Umsatz]],#N/A)</f>
        <v>110</v>
      </c>
      <c r="F11" t="e">
        <f>IF(OR(D12="Forecast",Tabelle334[[#This Row],[Status]]&lt;&gt;"fest"),Tabelle334[[#This Row],[Umsatz]],#N/A)</f>
        <v>#N/A</v>
      </c>
      <c r="G11" t="e">
        <f>IF(AND(Tabelle334[[#This Row],[Status]]="fest",D12&lt;&gt;"fest"),Tabelle334[[#This Row],[Umsatz]],#N/A)</f>
        <v>#N/A</v>
      </c>
      <c r="I11" s="1">
        <f>I10</f>
        <v>43435</v>
      </c>
      <c r="J11">
        <f>_xlfn.AGGREGATE(4,7,Tabelle334[FC])+5</f>
        <v>205</v>
      </c>
    </row>
    <row r="12" spans="2:10" x14ac:dyDescent="0.3">
      <c r="B12" s="3">
        <v>43313</v>
      </c>
      <c r="C12" s="4">
        <v>120</v>
      </c>
      <c r="D12" s="4" t="s">
        <v>3</v>
      </c>
      <c r="E12">
        <f>IF(Tabelle334[[#This Row],[Status]]="fest",Tabelle334[[#This Row],[Umsatz]],#N/A)</f>
        <v>120</v>
      </c>
      <c r="F12" t="e">
        <f>IF(OR(D13="Forecast",Tabelle334[[#This Row],[Status]]&lt;&gt;"fest"),Tabelle334[[#This Row],[Umsatz]],#N/A)</f>
        <v>#N/A</v>
      </c>
      <c r="G12" t="e">
        <f>IF(AND(Tabelle334[[#This Row],[Status]]="fest",D13&lt;&gt;"fest"),Tabelle334[[#This Row],[Umsatz]],#N/A)</f>
        <v>#N/A</v>
      </c>
      <c r="I12" s="1">
        <f>I9</f>
        <v>43344</v>
      </c>
      <c r="J12">
        <f>J11</f>
        <v>205</v>
      </c>
    </row>
    <row r="13" spans="2:10" x14ac:dyDescent="0.3">
      <c r="B13" s="3">
        <v>43344</v>
      </c>
      <c r="C13" s="4">
        <v>80</v>
      </c>
      <c r="D13" s="4" t="s">
        <v>3</v>
      </c>
      <c r="E13">
        <f>IF(Tabelle334[[#This Row],[Status]]="fest",Tabelle334[[#This Row],[Umsatz]],#N/A)</f>
        <v>80</v>
      </c>
      <c r="F13">
        <f>IF(OR(D14="Forecast",Tabelle334[[#This Row],[Status]]&lt;&gt;"fest"),Tabelle334[[#This Row],[Umsatz]],#N/A)</f>
        <v>80</v>
      </c>
      <c r="G13">
        <f>IF(AND(Tabelle334[[#This Row],[Status]]="fest",D14&lt;&gt;"fest"),Tabelle334[[#This Row],[Umsatz]],#N/A)</f>
        <v>80</v>
      </c>
      <c r="I13" s="1">
        <f>I9</f>
        <v>43344</v>
      </c>
      <c r="J13">
        <f>J10</f>
        <v>75</v>
      </c>
    </row>
    <row r="14" spans="2:10" x14ac:dyDescent="0.3">
      <c r="B14" s="3">
        <v>43374</v>
      </c>
      <c r="C14" s="4">
        <v>125</v>
      </c>
      <c r="D14" s="4" t="s">
        <v>4</v>
      </c>
      <c r="E14" t="e">
        <f>IF(Tabelle334[[#This Row],[Status]]="fest",Tabelle334[[#This Row],[Umsatz]],#N/A)</f>
        <v>#N/A</v>
      </c>
      <c r="F14">
        <f>IF(OR(D15="Forecast",Tabelle334[[#This Row],[Status]]&lt;&gt;"fest"),Tabelle334[[#This Row],[Umsatz]],#N/A)</f>
        <v>125</v>
      </c>
      <c r="G14" t="e">
        <f>IF(AND(Tabelle334[[#This Row],[Status]]="fest",D15&lt;&gt;"fest"),Tabelle334[[#This Row],[Umsatz]],#N/A)</f>
        <v>#N/A</v>
      </c>
    </row>
    <row r="15" spans="2:10" x14ac:dyDescent="0.3">
      <c r="B15" s="3">
        <v>43405</v>
      </c>
      <c r="C15" s="4">
        <v>130</v>
      </c>
      <c r="D15" s="4" t="s">
        <v>4</v>
      </c>
      <c r="E15" t="e">
        <f>IF(Tabelle334[[#This Row],[Status]]="fest",Tabelle334[[#This Row],[Umsatz]],#N/A)</f>
        <v>#N/A</v>
      </c>
      <c r="F15">
        <f>IF(OR(D16="Forecast",Tabelle334[[#This Row],[Status]]&lt;&gt;"fest"),Tabelle334[[#This Row],[Umsatz]],#N/A)</f>
        <v>130</v>
      </c>
      <c r="G15" t="e">
        <f>IF(AND(Tabelle334[[#This Row],[Status]]="fest",D16&lt;&gt;"fest"),Tabelle334[[#This Row],[Umsatz]],#N/A)</f>
        <v>#N/A</v>
      </c>
    </row>
    <row r="16" spans="2:10" x14ac:dyDescent="0.3">
      <c r="B16" s="3">
        <v>43435</v>
      </c>
      <c r="C16" s="4">
        <v>200</v>
      </c>
      <c r="D16" s="4" t="s">
        <v>4</v>
      </c>
      <c r="E16" s="2" t="e">
        <f>IF(Tabelle334[[#This Row],[Status]]="fest",Tabelle334[[#This Row],[Umsatz]],#N/A)</f>
        <v>#N/A</v>
      </c>
      <c r="F16" s="2">
        <f>IF(OR(D17="Forecast",Tabelle334[[#This Row],[Status]]&lt;&gt;"fest"),Tabelle334[[#This Row],[Umsatz]],#N/A)</f>
        <v>200</v>
      </c>
      <c r="G16" s="2" t="e">
        <f>IF(AND(Tabelle334[[#This Row],[Status]]="fest",D17&lt;&gt;"fest"),Tabelle334[[#This Row],[Umsatz]],#N/A)</f>
        <v>#N/A</v>
      </c>
    </row>
    <row r="17" spans="2:4" x14ac:dyDescent="0.3">
      <c r="B17" s="4"/>
      <c r="C17" s="4"/>
      <c r="D17" s="4"/>
    </row>
    <row r="18" spans="2:4" x14ac:dyDescent="0.3">
      <c r="B18" s="4"/>
      <c r="C18" s="4"/>
      <c r="D18" s="4"/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0CB07-C97F-472E-BB12-8731B8841F8F}">
  <dimension ref="B2:J18"/>
  <sheetViews>
    <sheetView showGridLines="0" topLeftCell="A2" zoomScale="130" zoomScaleNormal="130" workbookViewId="0">
      <selection activeCell="B20" sqref="B20"/>
    </sheetView>
  </sheetViews>
  <sheetFormatPr baseColWidth="10" defaultRowHeight="14.4" x14ac:dyDescent="0.3"/>
  <cols>
    <col min="1" max="1" width="4.44140625" customWidth="1"/>
    <col min="2" max="2" width="10.77734375" customWidth="1"/>
    <col min="3" max="3" width="9.44140625" bestFit="1" customWidth="1"/>
    <col min="4" max="4" width="8.44140625" bestFit="1" customWidth="1"/>
    <col min="5" max="5" width="6.33203125" bestFit="1" customWidth="1"/>
    <col min="6" max="6" width="5.21875" bestFit="1" customWidth="1"/>
    <col min="7" max="7" width="8.88671875" bestFit="1" customWidth="1"/>
    <col min="8" max="8" width="3.44140625" customWidth="1"/>
  </cols>
  <sheetData>
    <row r="2" spans="2:10" x14ac:dyDescent="0.3">
      <c r="B2" s="4"/>
      <c r="C2" s="4"/>
      <c r="D2" s="4"/>
    </row>
    <row r="3" spans="2:10" x14ac:dyDescent="0.3">
      <c r="B3" s="4"/>
      <c r="C3" s="4"/>
      <c r="D3" s="4"/>
    </row>
    <row r="4" spans="2:10" x14ac:dyDescent="0.3">
      <c r="B4" s="4" t="s">
        <v>1</v>
      </c>
      <c r="C4" s="4" t="s">
        <v>0</v>
      </c>
      <c r="D4" s="4" t="s">
        <v>2</v>
      </c>
      <c r="E4" s="4" t="s">
        <v>3</v>
      </c>
      <c r="F4" s="4" t="s">
        <v>5</v>
      </c>
      <c r="G4" s="4" t="s">
        <v>6</v>
      </c>
      <c r="I4" t="s">
        <v>4</v>
      </c>
      <c r="J4">
        <f>COUNTIF(tab_Ergebnis[Status],I4)</f>
        <v>5</v>
      </c>
    </row>
    <row r="5" spans="2:10" x14ac:dyDescent="0.3">
      <c r="B5" s="3">
        <v>43101</v>
      </c>
      <c r="C5" s="4">
        <v>100</v>
      </c>
      <c r="D5" s="4" t="s">
        <v>3</v>
      </c>
      <c r="E5">
        <f>IF(tab_Ergebnis[[#This Row],[Status]]="fest",tab_Ergebnis[[#This Row],[Umsatz]],#N/A)</f>
        <v>100</v>
      </c>
      <c r="F5" t="e">
        <f>IF(OR(D6="Forecast",tab_Ergebnis[[#This Row],[Status]]&lt;&gt;"fest"),tab_Ergebnis[[#This Row],[Umsatz]],#N/A)</f>
        <v>#N/A</v>
      </c>
      <c r="G5" t="e">
        <f>IF(AND(tab_Ergebnis[[#This Row],[Status]]="fest",D6&lt;&gt;"fest"),tab_Ergebnis[[#This Row],[Umsatz]],#N/A)</f>
        <v>#N/A</v>
      </c>
      <c r="I5" t="s">
        <v>3</v>
      </c>
      <c r="J5">
        <f>COUNTIF(tab_Ergebnis[Status],I5)</f>
        <v>7</v>
      </c>
    </row>
    <row r="6" spans="2:10" x14ac:dyDescent="0.3">
      <c r="B6" s="3">
        <v>43132</v>
      </c>
      <c r="C6" s="4">
        <v>90</v>
      </c>
      <c r="D6" s="4" t="s">
        <v>3</v>
      </c>
      <c r="E6">
        <f>IF(tab_Ergebnis[[#This Row],[Status]]="fest",tab_Ergebnis[[#This Row],[Umsatz]],#N/A)</f>
        <v>90</v>
      </c>
      <c r="F6" t="e">
        <f>IF(OR(D7="Forecast",tab_Ergebnis[[#This Row],[Status]]&lt;&gt;"fest"),tab_Ergebnis[[#This Row],[Umsatz]],#N/A)</f>
        <v>#N/A</v>
      </c>
      <c r="G6" t="e">
        <f>IF(AND(tab_Ergebnis[[#This Row],[Status]]="fest",D7&lt;&gt;"fest"),tab_Ergebnis[[#This Row],[Umsatz]],#N/A)</f>
        <v>#N/A</v>
      </c>
      <c r="I6" t="str">
        <f>"Umsatzentwicklung "&amp;TEXT(INDEX(tab_Ergebnis[Datum],1,1),"JJJJ-MM")&amp;" - "&amp;TEXT(INDEX(tab_Ergebnis[Datum],J5,1),"JJJJ-MM")</f>
        <v>Umsatzentwicklung 2018-01 - 2018-07</v>
      </c>
    </row>
    <row r="7" spans="2:10" x14ac:dyDescent="0.3">
      <c r="B7" s="3">
        <v>43160</v>
      </c>
      <c r="C7" s="4">
        <v>105</v>
      </c>
      <c r="D7" s="4" t="s">
        <v>3</v>
      </c>
      <c r="E7">
        <f>IF(tab_Ergebnis[[#This Row],[Status]]="fest",tab_Ergebnis[[#This Row],[Umsatz]],#N/A)</f>
        <v>105</v>
      </c>
      <c r="F7" t="e">
        <f>IF(OR(D8="Forecast",tab_Ergebnis[[#This Row],[Status]]&lt;&gt;"fest"),tab_Ergebnis[[#This Row],[Umsatz]],#N/A)</f>
        <v>#N/A</v>
      </c>
      <c r="G7" t="e">
        <f>IF(AND(tab_Ergebnis[[#This Row],[Status]]="fest",D8&lt;&gt;"fest"),tab_Ergebnis[[#This Row],[Umsatz]],#N/A)</f>
        <v>#N/A</v>
      </c>
      <c r="I7" t="str">
        <f>"Forecast"&amp;CHAR(10)&amp;TEXT(INDEX(tab_Ergebnis[Datum],J5+1,1),"JJJJ-MM")&amp;" - "&amp;TEXT(INDEX(tab_Ergebnis[Datum],J5+J4,1),"JJJJ-MM")</f>
        <v>Forecast
2018-08 - 2018-12</v>
      </c>
    </row>
    <row r="8" spans="2:10" x14ac:dyDescent="0.3">
      <c r="B8" s="3">
        <v>43191</v>
      </c>
      <c r="C8" s="4">
        <v>80</v>
      </c>
      <c r="D8" s="4" t="s">
        <v>3</v>
      </c>
      <c r="E8">
        <f>IF(tab_Ergebnis[[#This Row],[Status]]="fest",tab_Ergebnis[[#This Row],[Umsatz]],#N/A)</f>
        <v>80</v>
      </c>
      <c r="F8" t="e">
        <f>IF(OR(D9="Forecast",tab_Ergebnis[[#This Row],[Status]]&lt;&gt;"fest"),tab_Ergebnis[[#This Row],[Umsatz]],#N/A)</f>
        <v>#N/A</v>
      </c>
      <c r="G8" t="e">
        <f>IF(AND(tab_Ergebnis[[#This Row],[Status]]="fest",D9&lt;&gt;"fest"),tab_Ergebnis[[#This Row],[Umsatz]],#N/A)</f>
        <v>#N/A</v>
      </c>
    </row>
    <row r="9" spans="2:10" x14ac:dyDescent="0.3">
      <c r="B9" s="3">
        <v>43221</v>
      </c>
      <c r="C9" s="4">
        <v>104</v>
      </c>
      <c r="D9" s="4" t="s">
        <v>3</v>
      </c>
      <c r="E9">
        <f>IF(tab_Ergebnis[[#This Row],[Status]]="fest",tab_Ergebnis[[#This Row],[Umsatz]],#N/A)</f>
        <v>104</v>
      </c>
      <c r="F9" t="e">
        <f>IF(OR(D10="Forecast",tab_Ergebnis[[#This Row],[Status]]&lt;&gt;"fest"),tab_Ergebnis[[#This Row],[Umsatz]],#N/A)</f>
        <v>#N/A</v>
      </c>
      <c r="G9" t="e">
        <f>IF(AND(tab_Ergebnis[[#This Row],[Status]]="fest",D10&lt;&gt;"fest"),tab_Ergebnis[[#This Row],[Umsatz]],#N/A)</f>
        <v>#N/A</v>
      </c>
      <c r="I9" s="1">
        <f>IF(J4&lt;2,#N/A,INDEX(tab_Ergebnis[Datum],MATCH(I4,tab_Ergebnis[Status],0)-1,1))</f>
        <v>43282</v>
      </c>
      <c r="J9">
        <f>_xlfn.AGGREGATE(5,7,tab_Ergebnis[FC])-5</f>
        <v>75</v>
      </c>
    </row>
    <row r="10" spans="2:10" x14ac:dyDescent="0.3">
      <c r="B10" s="3">
        <v>43252</v>
      </c>
      <c r="C10" s="4">
        <v>102</v>
      </c>
      <c r="D10" s="4" t="s">
        <v>3</v>
      </c>
      <c r="E10">
        <f>IF(tab_Ergebnis[[#This Row],[Status]]="fest",tab_Ergebnis[[#This Row],[Umsatz]],#N/A)</f>
        <v>102</v>
      </c>
      <c r="F10" t="e">
        <f>IF(OR(D11="Forecast",tab_Ergebnis[[#This Row],[Status]]&lt;&gt;"fest"),tab_Ergebnis[[#This Row],[Umsatz]],#N/A)</f>
        <v>#N/A</v>
      </c>
      <c r="G10" t="e">
        <f>IF(AND(tab_Ergebnis[[#This Row],[Status]]="fest",D11&lt;&gt;"fest"),tab_Ergebnis[[#This Row],[Umsatz]],#N/A)</f>
        <v>#N/A</v>
      </c>
      <c r="I10" s="1">
        <f>IF(J4&lt;2,#N/A,INDEX(tab_Ergebnis[Datum],MATCH(I4,tab_Ergebnis[Status],0)+J4-1,1))</f>
        <v>43435</v>
      </c>
      <c r="J10">
        <f>J9</f>
        <v>75</v>
      </c>
    </row>
    <row r="11" spans="2:10" x14ac:dyDescent="0.3">
      <c r="B11" s="3">
        <v>43282</v>
      </c>
      <c r="C11" s="4">
        <v>110</v>
      </c>
      <c r="D11" s="4" t="s">
        <v>3</v>
      </c>
      <c r="E11">
        <f>IF(tab_Ergebnis[[#This Row],[Status]]="fest",tab_Ergebnis[[#This Row],[Umsatz]],#N/A)</f>
        <v>110</v>
      </c>
      <c r="F11">
        <f>IF(OR(D12="Forecast",tab_Ergebnis[[#This Row],[Status]]&lt;&gt;"fest"),tab_Ergebnis[[#This Row],[Umsatz]],#N/A)</f>
        <v>110</v>
      </c>
      <c r="G11">
        <f>IF(AND(tab_Ergebnis[[#This Row],[Status]]="fest",D12&lt;&gt;"fest"),tab_Ergebnis[[#This Row],[Umsatz]],#N/A)</f>
        <v>110</v>
      </c>
      <c r="I11" s="1">
        <f>I10</f>
        <v>43435</v>
      </c>
      <c r="J11">
        <f>_xlfn.AGGREGATE(4,7,tab_Ergebnis[FC])+5</f>
        <v>205</v>
      </c>
    </row>
    <row r="12" spans="2:10" x14ac:dyDescent="0.3">
      <c r="B12" s="3">
        <v>43313</v>
      </c>
      <c r="C12" s="4">
        <v>120</v>
      </c>
      <c r="D12" s="4" t="s">
        <v>4</v>
      </c>
      <c r="E12" t="e">
        <f>IF(tab_Ergebnis[[#This Row],[Status]]="fest",tab_Ergebnis[[#This Row],[Umsatz]],#N/A)</f>
        <v>#N/A</v>
      </c>
      <c r="F12">
        <f>IF(OR(D13="Forecast",tab_Ergebnis[[#This Row],[Status]]&lt;&gt;"fest"),tab_Ergebnis[[#This Row],[Umsatz]],#N/A)</f>
        <v>120</v>
      </c>
      <c r="G12" t="e">
        <f>IF(AND(tab_Ergebnis[[#This Row],[Status]]="fest",D13&lt;&gt;"fest"),tab_Ergebnis[[#This Row],[Umsatz]],#N/A)</f>
        <v>#N/A</v>
      </c>
      <c r="I12" s="1">
        <f>I9</f>
        <v>43282</v>
      </c>
      <c r="J12">
        <f>J11</f>
        <v>205</v>
      </c>
    </row>
    <row r="13" spans="2:10" x14ac:dyDescent="0.3">
      <c r="B13" s="3">
        <v>43344</v>
      </c>
      <c r="C13" s="4">
        <v>80</v>
      </c>
      <c r="D13" s="4" t="s">
        <v>4</v>
      </c>
      <c r="E13" t="e">
        <f>IF(tab_Ergebnis[[#This Row],[Status]]="fest",tab_Ergebnis[[#This Row],[Umsatz]],#N/A)</f>
        <v>#N/A</v>
      </c>
      <c r="F13">
        <f>IF(OR(D14="Forecast",tab_Ergebnis[[#This Row],[Status]]&lt;&gt;"fest"),tab_Ergebnis[[#This Row],[Umsatz]],#N/A)</f>
        <v>80</v>
      </c>
      <c r="G13" t="e">
        <f>IF(AND(tab_Ergebnis[[#This Row],[Status]]="fest",D14&lt;&gt;"fest"),tab_Ergebnis[[#This Row],[Umsatz]],#N/A)</f>
        <v>#N/A</v>
      </c>
      <c r="I13" s="1">
        <f>I9</f>
        <v>43282</v>
      </c>
      <c r="J13">
        <f>J9</f>
        <v>75</v>
      </c>
    </row>
    <row r="14" spans="2:10" x14ac:dyDescent="0.3">
      <c r="B14" s="3">
        <v>43374</v>
      </c>
      <c r="C14" s="4">
        <v>125</v>
      </c>
      <c r="D14" s="4" t="s">
        <v>4</v>
      </c>
      <c r="E14" t="e">
        <f>IF(tab_Ergebnis[[#This Row],[Status]]="fest",tab_Ergebnis[[#This Row],[Umsatz]],#N/A)</f>
        <v>#N/A</v>
      </c>
      <c r="F14">
        <f>IF(OR(D15="Forecast",tab_Ergebnis[[#This Row],[Status]]&lt;&gt;"fest"),tab_Ergebnis[[#This Row],[Umsatz]],#N/A)</f>
        <v>125</v>
      </c>
      <c r="G14" t="e">
        <f>IF(AND(tab_Ergebnis[[#This Row],[Status]]="fest",D15&lt;&gt;"fest"),tab_Ergebnis[[#This Row],[Umsatz]],#N/A)</f>
        <v>#N/A</v>
      </c>
    </row>
    <row r="15" spans="2:10" x14ac:dyDescent="0.3">
      <c r="B15" s="3">
        <v>43405</v>
      </c>
      <c r="C15" s="4">
        <v>130</v>
      </c>
      <c r="D15" s="4" t="s">
        <v>4</v>
      </c>
      <c r="E15" t="e">
        <f>IF(tab_Ergebnis[[#This Row],[Status]]="fest",tab_Ergebnis[[#This Row],[Umsatz]],#N/A)</f>
        <v>#N/A</v>
      </c>
      <c r="F15">
        <f>IF(OR(D16="Forecast",tab_Ergebnis[[#This Row],[Status]]&lt;&gt;"fest"),tab_Ergebnis[[#This Row],[Umsatz]],#N/A)</f>
        <v>130</v>
      </c>
      <c r="G15" t="e">
        <f>IF(AND(tab_Ergebnis[[#This Row],[Status]]="fest",D16&lt;&gt;"fest"),tab_Ergebnis[[#This Row],[Umsatz]],#N/A)</f>
        <v>#N/A</v>
      </c>
      <c r="I15" s="1">
        <f>I12+40</f>
        <v>43322</v>
      </c>
      <c r="J15">
        <f>J12</f>
        <v>205</v>
      </c>
    </row>
    <row r="16" spans="2:10" x14ac:dyDescent="0.3">
      <c r="B16" s="3">
        <v>43435</v>
      </c>
      <c r="C16" s="4">
        <v>200</v>
      </c>
      <c r="D16" s="4" t="s">
        <v>4</v>
      </c>
      <c r="E16" s="2" t="e">
        <f>IF(tab_Ergebnis[[#This Row],[Status]]="fest",tab_Ergebnis[[#This Row],[Umsatz]],#N/A)</f>
        <v>#N/A</v>
      </c>
      <c r="F16" s="2">
        <f>IF(OR(D17="Forecast",tab_Ergebnis[[#This Row],[Status]]&lt;&gt;"fest"),tab_Ergebnis[[#This Row],[Umsatz]],#N/A)</f>
        <v>200</v>
      </c>
      <c r="G16" s="2" t="e">
        <f>IF(AND(tab_Ergebnis[[#This Row],[Status]]="fest",D17&lt;&gt;"fest"),tab_Ergebnis[[#This Row],[Umsatz]],#N/A)</f>
        <v>#N/A</v>
      </c>
    </row>
    <row r="17" spans="2:4" x14ac:dyDescent="0.3">
      <c r="B17" s="4"/>
      <c r="C17" s="4"/>
      <c r="D17" s="4"/>
    </row>
    <row r="18" spans="2:4" x14ac:dyDescent="0.3">
      <c r="B18" s="4"/>
      <c r="C18" s="4"/>
      <c r="D18" s="4"/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E854-856</vt:lpstr>
      <vt:lpstr>Übung</vt:lpstr>
      <vt:lpstr>Ergebnis</vt:lpstr>
      <vt:lpstr>rngFC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Thehos</dc:creator>
  <cp:lastModifiedBy>Andreas Thehos</cp:lastModifiedBy>
  <dcterms:created xsi:type="dcterms:W3CDTF">2018-02-12T13:03:25Z</dcterms:created>
  <dcterms:modified xsi:type="dcterms:W3CDTF">2018-10-15T05:39:47Z</dcterms:modified>
</cp:coreProperties>
</file>